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REC. PRO. Y NAC." sheetId="2" r:id="rId2"/>
    <sheet name="EROGACIONES" sheetId="3" r:id="rId3"/>
    <sheet name="COPARTICIPACION" sheetId="4" r:id="rId4"/>
    <sheet name="EAI" sheetId="5" r:id="rId5"/>
    <sheet name="Hoja1" sheetId="6" r:id="rId6"/>
  </sheets>
  <externalReferences>
    <externalReference r:id="rId9"/>
  </externalReferences>
  <definedNames>
    <definedName name="_xlnm.Print_Area" localSheetId="3">'COPARTICIPACION'!$A$2:$D$21</definedName>
    <definedName name="_xlnm.Print_Area" localSheetId="4">'EAI'!$A$1:$D$24</definedName>
    <definedName name="_xlnm.Print_Area" localSheetId="2">'EROGACIONES'!$A$1:$E$65</definedName>
    <definedName name="_xlnm.Print_Area" localSheetId="1">'REC. PRO. Y NAC.'!#REF!</definedName>
    <definedName name="_xlnm.Print_Area" localSheetId="0">'RECURSOS'!$A$1:$E$58</definedName>
  </definedNames>
  <calcPr fullCalcOnLoad="1"/>
</workbook>
</file>

<file path=xl/sharedStrings.xml><?xml version="1.0" encoding="utf-8"?>
<sst xmlns="http://schemas.openxmlformats.org/spreadsheetml/2006/main" count="542" uniqueCount="200">
  <si>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</si>
  <si>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</si>
  <si>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</si>
  <si>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</si>
  <si>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</si>
  <si>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</si>
  <si>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</si>
  <si>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</si>
  <si>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</si>
  <si>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</si>
  <si>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</si>
  <si>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</si>
  <si>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</si>
  <si>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</si>
  <si>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</si>
  <si>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</si>
  <si>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FUENTE: Datos suministrados por la Contaduría General de la Provincia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</si>
  <si>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</si>
  <si>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</si>
  <si>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</si>
  <si>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</si>
  <si>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</si>
  <si>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</si>
  <si>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</si>
  <si>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</si>
  <si>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</si>
  <si>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</si>
  <si>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</si>
  <si>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</si>
  <si>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</si>
  <si>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</si>
  <si>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</si>
  <si>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</si>
  <si>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Coparticipación a MMCC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</si>
  <si>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</si>
  <si>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</si>
  <si>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</si>
  <si>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</si>
  <si>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</si>
  <si>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</si>
  <si>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</si>
  <si>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</si>
  <si>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</si>
  <si>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</si>
  <si>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</si>
  <si>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</si>
  <si>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</si>
  <si>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</si>
  <si>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</si>
  <si>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</si>
  <si>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</si>
  <si>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</si>
  <si>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</si>
  <si>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</si>
  <si>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</si>
  <si>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</si>
  <si>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</si>
  <si>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</si>
  <si>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</si>
  <si>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Recursos Corrientes (1)</t>
  </si>
  <si>
    <t>Erogaciones Corrientes</t>
  </si>
  <si>
    <t>Recursos de Capital</t>
  </si>
  <si>
    <t>Erogaciones de Capital</t>
  </si>
  <si>
    <t xml:space="preserve">  Resultado Económico</t>
  </si>
  <si>
    <t xml:space="preserve">Total de Recursos </t>
  </si>
  <si>
    <t>Total de Erogaciones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</si>
  <si>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</si>
  <si>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FUENTE: Datos suministrados por la Contaduría General de la Provincia.</t>
  </si>
  <si>
    <t>Dirección General de Programación y Estadística Hacendal.</t>
  </si>
  <si>
    <t>Contribuciones Figurativas</t>
  </si>
  <si>
    <t>Erogaciones Figurativas</t>
  </si>
  <si>
    <t>Fuentes Financieras</t>
  </si>
  <si>
    <t>Aplicaciones Financieras</t>
  </si>
  <si>
    <t>Financiamiento Neto</t>
  </si>
  <si>
    <t xml:space="preserve">  Resultado Financiero después de Contrib. y Gastos Figurativos</t>
  </si>
  <si>
    <t xml:space="preserve">  Resultado Financiero antes de Contrib. y Gastos Figurativos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</si>
  <si>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</si>
  <si>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</si>
  <si>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</si>
  <si>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</si>
  <si>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</si>
  <si>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</si>
  <si>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</si>
  <si>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</si>
  <si>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</si>
  <si>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</si>
  <si>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</si>
  <si>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</si>
  <si>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</si>
  <si>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</si>
  <si>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</si>
  <si>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</si>
  <si>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</si>
  <si>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</si>
  <si>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</si>
  <si>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</si>
  <si>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</si>
  <si>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</si>
  <si>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</si>
  <si>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</si>
  <si>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</si>
  <si>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</si>
  <si>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</si>
  <si>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(3)</t>
  </si>
  <si>
    <t>PRESUPUESTADO EJERCICIO 2014 (5)</t>
  </si>
  <si>
    <t>EJECUTADO EJERCICIO 2014 (1)</t>
  </si>
  <si>
    <t xml:space="preserve"> </t>
  </si>
  <si>
    <t>EJECUTADO EJERCICIO 2014 (2)</t>
  </si>
  <si>
    <t>(3) Cifras del Presupuesto Anual 2014.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</si>
  <si>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</si>
  <si>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</si>
  <si>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</si>
  <si>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</si>
  <si>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</si>
  <si>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</si>
  <si>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(4) Cifras del Presupuesto Anual 2014.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</si>
  <si>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</si>
  <si>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</si>
  <si>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</si>
  <si>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</si>
  <si>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</si>
  <si>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</si>
  <si>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</si>
  <si>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I.A) DATOS DEL MES DE MARZO DE 2014</t>
  </si>
  <si>
    <t>(2)Corresponde a la ejecución del mes de Marzo de 2013.</t>
  </si>
  <si>
    <t>(4)Corresponde a la ejecución del mes de Marzo de 2013</t>
  </si>
  <si>
    <t>(5)Corresponde a la ejecución presupuestaria del mes de Marzo de 2014.</t>
  </si>
  <si>
    <t>I.B) DATOS ACUMULADOS AL MES DE MARZO DE 2014</t>
  </si>
  <si>
    <t>(2)Corresponde a la ejecución acumulada al mes de Marzo de 2013.</t>
  </si>
  <si>
    <t>(3)Corresponde a la ejecución presupuestaria acumulada al mes de Marzo  de 2014</t>
  </si>
  <si>
    <t>(4)Corresponde a la ejecución acumulada al mes de Marzo de 2013</t>
  </si>
  <si>
    <t>(5)Corresponde a la ejecución presupuestaria acumulada al mes de Marzo de 2014.</t>
  </si>
  <si>
    <t>II-A) DATOS DEL MES DE MARZO DE 2014</t>
  </si>
  <si>
    <t>(2) Ejecución presupuestaria del mes de Marzo 2014.</t>
  </si>
  <si>
    <t>(3) Cifras de la ejecución presupuestaria del mes de Marzo de 2013.</t>
  </si>
  <si>
    <t>II-B) DATOS ACUMULADOS AL MES DE MARZO DE 2014</t>
  </si>
  <si>
    <t>(2) Ejecución presupuestaria acumulada al mes de Marzo 2014.</t>
  </si>
  <si>
    <t>(3) Cifras de la ejecución presupuestaria acumulada al mes de Marzo de 2013.</t>
  </si>
  <si>
    <t>(1) Corresponde a la ejecución acumulada al mes de Marzo de 2014.</t>
  </si>
  <si>
    <t>(2) Cifras de ejecución acumulada al mes de Marzo de 2013.</t>
  </si>
  <si>
    <t>RECURSOS PROVINCIALES Y NACIONALES</t>
  </si>
  <si>
    <t>COMPARATIVO MENSUAL Y ACUMULADO INGRESADO Y PRESUPUESTADO</t>
  </si>
  <si>
    <t>M E S    M A R Z O      2 0 1 4</t>
  </si>
  <si>
    <t>En miles de pesos corrientes</t>
  </si>
  <si>
    <t>MENSUAL</t>
  </si>
  <si>
    <t>ACUMULADO A</t>
  </si>
  <si>
    <t>MARZO</t>
  </si>
  <si>
    <t>INGRESADO</t>
  </si>
  <si>
    <t>PRESUPUESTADO</t>
  </si>
  <si>
    <t>VARIACION  ABSOLUTA</t>
  </si>
  <si>
    <t>VARIACION  PORCENTUAL</t>
  </si>
  <si>
    <t>TOTAL GENERAL</t>
  </si>
  <si>
    <t>I-PROVINCIALES (##)</t>
  </si>
  <si>
    <t xml:space="preserve">INGRESOS BRUTOS </t>
  </si>
  <si>
    <t>INMOBILIARIO</t>
  </si>
  <si>
    <t>ACTOS JURIDICOS</t>
  </si>
  <si>
    <t>APORTES SOCIALES</t>
  </si>
  <si>
    <t>OTROS RUBROS</t>
  </si>
  <si>
    <t>II-NACIONALES:</t>
  </si>
  <si>
    <t>COP. FED.  LEY 23.548</t>
  </si>
  <si>
    <t>-COMBUST.- LEY 23.966</t>
  </si>
  <si>
    <t xml:space="preserve"> - FO.NA.VI.(#)</t>
  </si>
  <si>
    <t xml:space="preserve"> * OB. INFRAEST.</t>
  </si>
  <si>
    <t xml:space="preserve">   Fdo.Conurb.Sta.Fe-Rosario</t>
  </si>
  <si>
    <t>-OTROS - LEY 24.621 GAN.</t>
  </si>
  <si>
    <t xml:space="preserve"> * N.B.I</t>
  </si>
  <si>
    <t xml:space="preserve"> * EXC.CON.(Art.1 inc.b)Exc.650 mill.)</t>
  </si>
  <si>
    <t xml:space="preserve">-OTROS - LEY 24.699 </t>
  </si>
  <si>
    <t xml:space="preserve"> * SUMA FIJA GCIAS.(440 mill.a Pcias.)</t>
  </si>
  <si>
    <t xml:space="preserve"> * BS.PERS. (90% a Pcias.s/Ley 23.548)</t>
  </si>
  <si>
    <t xml:space="preserve">-OTROS - LEY 23.966 </t>
  </si>
  <si>
    <t xml:space="preserve"> * IVA  (Incluye sólo caja provincial)</t>
  </si>
  <si>
    <t xml:space="preserve"> * BS.PERS. (Incluye sólo caja prov.)  </t>
  </si>
  <si>
    <t xml:space="preserve">-OTROS </t>
  </si>
  <si>
    <t xml:space="preserve"> * LEY 23.906-FDO.EDUCATIVO</t>
  </si>
  <si>
    <t xml:space="preserve"> * LEY 24.049-TRANSF.SERV.</t>
  </si>
  <si>
    <t xml:space="preserve">     * TRANSF.SERV.EDUCATIVOS</t>
  </si>
  <si>
    <t xml:space="preserve">     * TRANSF.SERV.ONCOL.</t>
  </si>
  <si>
    <t xml:space="preserve">     * TRANSF.SERV.PO.SO.CO.</t>
  </si>
  <si>
    <t xml:space="preserve">     * TRANSF.PRO.SO.NU.</t>
  </si>
  <si>
    <t xml:space="preserve"> * LEY 24.120-DES.FISC.PROVINC.</t>
  </si>
  <si>
    <t xml:space="preserve"> * MONOTRIBUTO</t>
  </si>
  <si>
    <t>FONDO FEDERAL SOLIDARIO</t>
  </si>
  <si>
    <t xml:space="preserve">(*) PATENTE VEHICULOS 100% </t>
  </si>
  <si>
    <t xml:space="preserve">NOTA:  </t>
  </si>
  <si>
    <t xml:space="preserve">               (#) FONAVI  y Coparticipación Vial corresponde a información de la Dirección Nacional de Coordinación Fiscal con las Provincias.</t>
  </si>
  <si>
    <t xml:space="preserve">              (##) No están incluidos los ingresos por moratoria (Ley 13.066 y 13.319):</t>
  </si>
  <si>
    <t>Regularización Impositiva (Ley 13.066 y 13.319)</t>
  </si>
  <si>
    <t>MES DE MARZO</t>
  </si>
  <si>
    <t>ACUM A MARZO</t>
  </si>
  <si>
    <t>Total</t>
  </si>
  <si>
    <t>FUENTE: DIRECCION GENERAL DE INGRESOS PUBLICOS</t>
  </si>
  <si>
    <t>PATENTE VEHICULOS   (10%)</t>
  </si>
  <si>
    <r>
      <t xml:space="preserve"> * COP. VIAL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(#)</t>
    </r>
  </si>
  <si>
    <t xml:space="preserve">                INGRESOS BRUTOS </t>
  </si>
  <si>
    <t xml:space="preserve">                INMOBILIARIO</t>
  </si>
  <si>
    <t xml:space="preserve">                ACTOS JURIDICOS</t>
  </si>
  <si>
    <t xml:space="preserve">                PATENTE VEHICULOS(100%)</t>
  </si>
  <si>
    <t xml:space="preserve">               APORTES SOCIALES</t>
  </si>
  <si>
    <t>(3)Corresponde a la ejecución presupuestaria del mes de Marzo  de 2014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</si>
</sst>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.00_ ;_ * \-#,##0.00_ ;_ * \-??_ ;_ @_ "/>
    <numFmt numFmtId="166" formatCode="_ * #,##0.0000_ ;_ * \-#,##0.00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4" fillId="35" borderId="12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2" fontId="54" fillId="35" borderId="13" xfId="0" applyNumberFormat="1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2" fontId="54" fillId="36" borderId="14" xfId="0" applyNumberFormat="1" applyFont="1" applyFill="1" applyBorder="1" applyAlignment="1">
      <alignment/>
    </xf>
    <xf numFmtId="3" fontId="54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Alignment="1">
      <alignment/>
    </xf>
    <xf numFmtId="4" fontId="0" fillId="0" borderId="10" xfId="0" applyNumberFormat="1" applyBorder="1" applyAlignment="1">
      <alignment/>
    </xf>
    <xf numFmtId="4" fontId="54" fillId="35" borderId="12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3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54" fillId="35" borderId="13" xfId="0" applyFont="1" applyFill="1" applyBorder="1" applyAlignment="1">
      <alignment horizontal="left" wrapText="1"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54" fillId="35" borderId="11" xfId="0" applyFont="1" applyFill="1" applyBorder="1" applyAlignment="1">
      <alignment vertical="center" wrapText="1"/>
    </xf>
    <xf numFmtId="0" fontId="54" fillId="35" borderId="11" xfId="0" applyFont="1" applyFill="1" applyBorder="1" applyAlignment="1">
      <alignment/>
    </xf>
    <xf numFmtId="4" fontId="54" fillId="35" borderId="11" xfId="0" applyNumberFormat="1" applyFont="1" applyFill="1" applyBorder="1" applyAlignment="1">
      <alignment/>
    </xf>
    <xf numFmtId="0" fontId="59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0" fillId="0" borderId="0" xfId="0" applyFont="1" applyAlignment="1">
      <alignment horizontal="justify" vertical="top" wrapText="1"/>
    </xf>
    <xf numFmtId="4" fontId="58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0" fontId="4" fillId="0" borderId="0" xfId="52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52" applyNumberFormat="1" applyFont="1" applyAlignment="1">
      <alignment/>
    </xf>
    <xf numFmtId="43" fontId="4" fillId="0" borderId="0" xfId="46" applyFont="1" applyAlignment="1">
      <alignment/>
    </xf>
    <xf numFmtId="0" fontId="4" fillId="37" borderId="0" xfId="0" applyFont="1" applyFill="1" applyAlignment="1">
      <alignment/>
    </xf>
    <xf numFmtId="43" fontId="4" fillId="37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0" fontId="6" fillId="0" borderId="0" xfId="52" applyNumberFormat="1" applyFont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4" fontId="7" fillId="37" borderId="0" xfId="46" applyNumberFormat="1" applyFont="1" applyFill="1" applyBorder="1" applyAlignment="1">
      <alignment horizontal="right"/>
    </xf>
    <xf numFmtId="4" fontId="7" fillId="0" borderId="0" xfId="46" applyNumberFormat="1" applyFont="1" applyBorder="1" applyAlignment="1">
      <alignment horizontal="right"/>
    </xf>
    <xf numFmtId="10" fontId="7" fillId="0" borderId="0" xfId="52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7" fillId="37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0" fontId="7" fillId="0" borderId="0" xfId="52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49" fontId="6" fillId="37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8" fillId="37" borderId="16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>
      <alignment/>
    </xf>
    <xf numFmtId="0" fontId="8" fillId="0" borderId="0" xfId="0" applyFont="1" applyAlignment="1">
      <alignment/>
    </xf>
    <xf numFmtId="49" fontId="8" fillId="37" borderId="17" xfId="0" applyNumberFormat="1" applyFont="1" applyFill="1" applyBorder="1" applyAlignment="1">
      <alignment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10" fontId="7" fillId="38" borderId="18" xfId="52" applyNumberFormat="1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10" fontId="7" fillId="37" borderId="20" xfId="52" applyNumberFormat="1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/>
    </xf>
    <xf numFmtId="49" fontId="9" fillId="37" borderId="16" xfId="0" applyNumberFormat="1" applyFont="1" applyFill="1" applyBorder="1" applyAlignment="1">
      <alignment/>
    </xf>
    <xf numFmtId="43" fontId="5" fillId="37" borderId="21" xfId="46" applyFont="1" applyFill="1" applyBorder="1" applyAlignment="1">
      <alignment/>
    </xf>
    <xf numFmtId="43" fontId="5" fillId="37" borderId="22" xfId="46" applyFont="1" applyFill="1" applyBorder="1" applyAlignment="1">
      <alignment/>
    </xf>
    <xf numFmtId="164" fontId="10" fillId="37" borderId="23" xfId="0" applyNumberFormat="1" applyFont="1" applyFill="1" applyBorder="1" applyAlignment="1">
      <alignment/>
    </xf>
    <xf numFmtId="10" fontId="9" fillId="37" borderId="21" xfId="52" applyNumberFormat="1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49" fontId="11" fillId="37" borderId="16" xfId="0" applyNumberFormat="1" applyFont="1" applyFill="1" applyBorder="1" applyAlignment="1">
      <alignment/>
    </xf>
    <xf numFmtId="43" fontId="5" fillId="0" borderId="21" xfId="46" applyFont="1" applyFill="1" applyBorder="1" applyAlignment="1">
      <alignment/>
    </xf>
    <xf numFmtId="10" fontId="5" fillId="0" borderId="21" xfId="52" applyNumberFormat="1" applyFont="1" applyFill="1" applyBorder="1" applyAlignment="1">
      <alignment/>
    </xf>
    <xf numFmtId="49" fontId="12" fillId="37" borderId="16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49" fontId="13" fillId="37" borderId="16" xfId="0" applyNumberFormat="1" applyFont="1" applyFill="1" applyBorder="1" applyAlignment="1" applyProtection="1">
      <alignment/>
      <protection/>
    </xf>
    <xf numFmtId="165" fontId="6" fillId="37" borderId="21" xfId="46" applyNumberFormat="1" applyFont="1" applyFill="1" applyBorder="1" applyAlignment="1" applyProtection="1">
      <alignment horizontal="center"/>
      <protection/>
    </xf>
    <xf numFmtId="165" fontId="6" fillId="37" borderId="24" xfId="46" applyNumberFormat="1" applyFont="1" applyFill="1" applyBorder="1" applyAlignment="1" applyProtection="1">
      <alignment/>
      <protection/>
    </xf>
    <xf numFmtId="43" fontId="6" fillId="0" borderId="21" xfId="46" applyFont="1" applyFill="1" applyBorder="1" applyAlignment="1">
      <alignment/>
    </xf>
    <xf numFmtId="10" fontId="6" fillId="0" borderId="21" xfId="52" applyNumberFormat="1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3" fontId="5" fillId="37" borderId="25" xfId="46" applyFont="1" applyFill="1" applyBorder="1" applyAlignment="1" applyProtection="1">
      <alignment/>
      <protection/>
    </xf>
    <xf numFmtId="165" fontId="9" fillId="37" borderId="21" xfId="46" applyNumberFormat="1" applyFont="1" applyFill="1" applyBorder="1" applyAlignment="1" applyProtection="1">
      <alignment/>
      <protection/>
    </xf>
    <xf numFmtId="165" fontId="9" fillId="37" borderId="26" xfId="46" applyNumberFormat="1" applyFont="1" applyFill="1" applyBorder="1" applyAlignment="1" applyProtection="1">
      <alignment/>
      <protection/>
    </xf>
    <xf numFmtId="49" fontId="7" fillId="37" borderId="16" xfId="0" applyNumberFormat="1" applyFont="1" applyFill="1" applyBorder="1" applyAlignment="1" applyProtection="1">
      <alignment/>
      <protection/>
    </xf>
    <xf numFmtId="0" fontId="12" fillId="39" borderId="14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9" fillId="0" borderId="14" xfId="46" applyFont="1" applyFill="1" applyBorder="1" applyAlignment="1">
      <alignment/>
    </xf>
    <xf numFmtId="43" fontId="6" fillId="0" borderId="27" xfId="46" applyFont="1" applyFill="1" applyBorder="1" applyAlignment="1">
      <alignment/>
    </xf>
    <xf numFmtId="10" fontId="6" fillId="0" borderId="27" xfId="52" applyNumberFormat="1" applyFont="1" applyFill="1" applyBorder="1" applyAlignment="1">
      <alignment/>
    </xf>
    <xf numFmtId="49" fontId="11" fillId="37" borderId="15" xfId="0" applyNumberFormat="1" applyFont="1" applyFill="1" applyBorder="1" applyAlignment="1" applyProtection="1">
      <alignment/>
      <protection/>
    </xf>
    <xf numFmtId="165" fontId="6" fillId="37" borderId="23" xfId="46" applyNumberFormat="1" applyFont="1" applyFill="1" applyBorder="1" applyAlignment="1" applyProtection="1">
      <alignment horizontal="center"/>
      <protection/>
    </xf>
    <xf numFmtId="165" fontId="6" fillId="37" borderId="28" xfId="46" applyNumberFormat="1" applyFont="1" applyFill="1" applyBorder="1" applyAlignment="1" applyProtection="1">
      <alignment/>
      <protection/>
    </xf>
    <xf numFmtId="43" fontId="5" fillId="0" borderId="23" xfId="46" applyFont="1" applyFill="1" applyBorder="1" applyAlignment="1">
      <alignment/>
    </xf>
    <xf numFmtId="10" fontId="5" fillId="0" borderId="23" xfId="52" applyNumberFormat="1" applyFont="1" applyFill="1" applyBorder="1" applyAlignment="1">
      <alignment/>
    </xf>
    <xf numFmtId="43" fontId="6" fillId="0" borderId="17" xfId="46" applyFont="1" applyBorder="1" applyAlignment="1">
      <alignment/>
    </xf>
    <xf numFmtId="43" fontId="5" fillId="37" borderId="27" xfId="46" applyFont="1" applyFill="1" applyBorder="1" applyAlignment="1">
      <alignment/>
    </xf>
    <xf numFmtId="43" fontId="5" fillId="37" borderId="29" xfId="46" applyFont="1" applyFill="1" applyBorder="1" applyAlignment="1">
      <alignment/>
    </xf>
    <xf numFmtId="43" fontId="5" fillId="0" borderId="27" xfId="46" applyFont="1" applyFill="1" applyBorder="1" applyAlignment="1">
      <alignment/>
    </xf>
    <xf numFmtId="10" fontId="5" fillId="0" borderId="27" xfId="52" applyNumberFormat="1" applyFont="1" applyFill="1" applyBorder="1" applyAlignment="1">
      <alignment/>
    </xf>
    <xf numFmtId="43" fontId="6" fillId="0" borderId="0" xfId="46" applyFont="1" applyBorder="1" applyAlignment="1">
      <alignment/>
    </xf>
    <xf numFmtId="43" fontId="5" fillId="37" borderId="30" xfId="46" applyFont="1" applyFill="1" applyBorder="1" applyAlignment="1">
      <alignment/>
    </xf>
    <xf numFmtId="43" fontId="5" fillId="0" borderId="30" xfId="46" applyFont="1" applyFill="1" applyBorder="1" applyAlignment="1">
      <alignment/>
    </xf>
    <xf numFmtId="10" fontId="5" fillId="0" borderId="31" xfId="52" applyNumberFormat="1" applyFont="1" applyFill="1" applyBorder="1" applyAlignment="1">
      <alignment/>
    </xf>
    <xf numFmtId="49" fontId="6" fillId="0" borderId="32" xfId="0" applyNumberFormat="1" applyFont="1" applyBorder="1" applyAlignment="1">
      <alignment horizontal="center" vertical="center" wrapText="1"/>
    </xf>
    <xf numFmtId="165" fontId="5" fillId="37" borderId="18" xfId="46" applyNumberFormat="1" applyFont="1" applyFill="1" applyBorder="1" applyAlignment="1" applyProtection="1">
      <alignment/>
      <protection/>
    </xf>
    <xf numFmtId="165" fontId="5" fillId="37" borderId="33" xfId="46" applyNumberFormat="1" applyFont="1" applyFill="1" applyBorder="1" applyAlignment="1" applyProtection="1">
      <alignment/>
      <protection/>
    </xf>
    <xf numFmtId="165" fontId="5" fillId="0" borderId="33" xfId="46" applyNumberFormat="1" applyFont="1" applyFill="1" applyBorder="1" applyAlignment="1" applyProtection="1">
      <alignment/>
      <protection/>
    </xf>
    <xf numFmtId="10" fontId="5" fillId="0" borderId="18" xfId="52" applyNumberFormat="1" applyFont="1" applyFill="1" applyBorder="1" applyAlignment="1">
      <alignment/>
    </xf>
    <xf numFmtId="165" fontId="6" fillId="37" borderId="18" xfId="46" applyNumberFormat="1" applyFont="1" applyFill="1" applyBorder="1" applyAlignment="1" applyProtection="1">
      <alignment horizontal="center"/>
      <protection/>
    </xf>
    <xf numFmtId="43" fontId="6" fillId="0" borderId="34" xfId="46" applyFont="1" applyBorder="1" applyAlignment="1">
      <alignment/>
    </xf>
    <xf numFmtId="43" fontId="6" fillId="37" borderId="0" xfId="46" applyFont="1" applyFill="1" applyBorder="1" applyAlignment="1">
      <alignment/>
    </xf>
    <xf numFmtId="43" fontId="5" fillId="0" borderId="0" xfId="46" applyFont="1" applyBorder="1" applyAlignment="1">
      <alignment/>
    </xf>
    <xf numFmtId="2" fontId="8" fillId="39" borderId="0" xfId="0" applyNumberFormat="1" applyFont="1" applyFill="1" applyBorder="1" applyAlignment="1" applyProtection="1">
      <alignment horizontal="left"/>
      <protection/>
    </xf>
    <xf numFmtId="43" fontId="6" fillId="0" borderId="15" xfId="46" applyFont="1" applyBorder="1" applyAlignment="1">
      <alignment/>
    </xf>
    <xf numFmtId="49" fontId="15" fillId="37" borderId="16" xfId="0" applyNumberFormat="1" applyFont="1" applyFill="1" applyBorder="1" applyAlignment="1" applyProtection="1">
      <alignment horizontal="left"/>
      <protection/>
    </xf>
    <xf numFmtId="43" fontId="16" fillId="37" borderId="21" xfId="46" applyFont="1" applyFill="1" applyBorder="1" applyAlignment="1">
      <alignment/>
    </xf>
    <xf numFmtId="10" fontId="6" fillId="0" borderId="0" xfId="52" applyNumberFormat="1" applyFont="1" applyAlignment="1">
      <alignment/>
    </xf>
    <xf numFmtId="49" fontId="16" fillId="0" borderId="16" xfId="0" applyNumberFormat="1" applyFont="1" applyBorder="1" applyAlignment="1">
      <alignment horizontal="left"/>
    </xf>
    <xf numFmtId="166" fontId="6" fillId="0" borderId="0" xfId="46" applyNumberFormat="1" applyFont="1" applyAlignment="1">
      <alignment/>
    </xf>
    <xf numFmtId="49" fontId="5" fillId="0" borderId="35" xfId="0" applyNumberFormat="1" applyFont="1" applyBorder="1" applyAlignment="1">
      <alignment horizontal="center"/>
    </xf>
    <xf numFmtId="43" fontId="16" fillId="37" borderId="18" xfId="46" applyFont="1" applyFill="1" applyBorder="1" applyAlignment="1">
      <alignment/>
    </xf>
    <xf numFmtId="43" fontId="6" fillId="0" borderId="0" xfId="46" applyFont="1" applyBorder="1" applyAlignment="1">
      <alignment horizontal="right"/>
    </xf>
    <xf numFmtId="43" fontId="6" fillId="37" borderId="0" xfId="46" applyFont="1" applyFill="1" applyAlignment="1">
      <alignment/>
    </xf>
    <xf numFmtId="49" fontId="5" fillId="0" borderId="0" xfId="0" applyNumberFormat="1" applyFont="1" applyBorder="1" applyAlignment="1">
      <alignment/>
    </xf>
    <xf numFmtId="43" fontId="6" fillId="0" borderId="0" xfId="46" applyFont="1" applyAlignment="1">
      <alignment/>
    </xf>
    <xf numFmtId="43" fontId="6" fillId="37" borderId="18" xfId="46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49" fontId="5" fillId="38" borderId="15" xfId="0" applyNumberFormat="1" applyFont="1" applyFill="1" applyBorder="1" applyAlignment="1">
      <alignment horizontal="center"/>
    </xf>
    <xf numFmtId="49" fontId="5" fillId="38" borderId="34" xfId="0" applyNumberFormat="1" applyFont="1" applyFill="1" applyBorder="1" applyAlignment="1">
      <alignment horizontal="center"/>
    </xf>
    <xf numFmtId="49" fontId="5" fillId="38" borderId="31" xfId="0" applyNumberFormat="1" applyFont="1" applyFill="1" applyBorder="1" applyAlignment="1">
      <alignment horizontal="center"/>
    </xf>
    <xf numFmtId="0" fontId="7" fillId="38" borderId="17" xfId="0" applyFont="1" applyFill="1" applyBorder="1" applyAlignment="1" applyProtection="1">
      <alignment horizontal="center"/>
      <protection/>
    </xf>
    <xf numFmtId="0" fontId="7" fillId="38" borderId="19" xfId="0" applyFont="1" applyFill="1" applyBorder="1" applyAlignment="1" applyProtection="1">
      <alignment horizontal="center"/>
      <protection/>
    </xf>
    <xf numFmtId="0" fontId="7" fillId="38" borderId="29" xfId="0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0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4\Marzo\Marzo%202014%20Nueva%20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EROGACIONES"/>
      <sheetName val="COPARTICIPACION"/>
      <sheetName val="EAI"/>
      <sheetName val="Hoja1"/>
    </sheetNames>
    <sheetDataSet>
      <sheetData sheetId="0">
        <row r="7">
          <cell r="B7">
            <v>52371.54000000001</v>
          </cell>
        </row>
        <row r="12">
          <cell r="B12">
            <v>1520.75</v>
          </cell>
        </row>
        <row r="66">
          <cell r="C66">
            <v>12509.08</v>
          </cell>
        </row>
        <row r="71">
          <cell r="C71">
            <v>191.20000000000002</v>
          </cell>
        </row>
      </sheetData>
      <sheetData sheetId="1">
        <row r="7">
          <cell r="B7">
            <v>48168.850000000006</v>
          </cell>
        </row>
        <row r="22">
          <cell r="B22">
            <v>5440.990000000001</v>
          </cell>
        </row>
        <row r="73">
          <cell r="C73">
            <v>12363.130000000001</v>
          </cell>
        </row>
        <row r="88">
          <cell r="C88">
            <v>482.695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100</v>
      </c>
      <c r="B2" s="2"/>
    </row>
    <row r="3" spans="1:2" ht="16.5" customHeight="1">
      <c r="A3" s="2" t="s">
        <v>123</v>
      </c>
      <c r="B3" s="2"/>
    </row>
    <row r="4" spans="1:2" ht="16.5" customHeight="1">
      <c r="A4" s="7" t="s">
        <v>18</v>
      </c>
      <c r="B4" s="7"/>
    </row>
    <row r="5" ht="16.5" customHeight="1">
      <c r="A5" t="s">
        <v>58</v>
      </c>
    </row>
    <row r="6" spans="1:7" ht="49.5" customHeight="1">
      <c r="A6" s="5" t="s">
        <v>1</v>
      </c>
      <c r="B6" s="6" t="s">
        <v>109</v>
      </c>
      <c r="C6" s="6" t="s">
        <v>102</v>
      </c>
      <c r="D6" s="6" t="s">
        <v>12</v>
      </c>
      <c r="E6" s="6" t="s">
        <v>97</v>
      </c>
      <c r="F6" s="23"/>
      <c r="G6" s="24"/>
    </row>
    <row r="7" spans="1:7" ht="16.5" customHeight="1">
      <c r="A7" s="10" t="s">
        <v>3</v>
      </c>
      <c r="B7" s="33">
        <f>SUM(B8:B11)</f>
        <v>52371.54000000001</v>
      </c>
      <c r="C7" s="33">
        <f>SUM(C8:C11)</f>
        <v>4165.56</v>
      </c>
      <c r="D7" s="33">
        <f>+C7/$C$16*100</f>
        <v>98.14018141123807</v>
      </c>
      <c r="E7" s="33">
        <v>3169.48</v>
      </c>
      <c r="F7" s="25"/>
      <c r="G7" s="26"/>
    </row>
    <row r="8" spans="1:8" ht="16.5" customHeight="1">
      <c r="A8" s="4" t="s">
        <v>4</v>
      </c>
      <c r="B8" s="32">
        <v>37068.23</v>
      </c>
      <c r="C8" s="32">
        <v>2833.61</v>
      </c>
      <c r="D8" s="32">
        <f aca="true" t="shared" si="0" ref="D8:D16">+C8/$C$16*100</f>
        <v>66.75957120980091</v>
      </c>
      <c r="E8" s="32">
        <v>2195.3</v>
      </c>
      <c r="F8" s="27"/>
      <c r="G8" s="28"/>
      <c r="H8" s="52"/>
    </row>
    <row r="9" spans="1:8" ht="16.5" customHeight="1">
      <c r="A9" s="4" t="s">
        <v>5</v>
      </c>
      <c r="B9" s="32">
        <v>9527.25</v>
      </c>
      <c r="C9" s="32">
        <v>728.94</v>
      </c>
      <c r="D9" s="32">
        <f t="shared" si="0"/>
        <v>17.173754270232067</v>
      </c>
      <c r="E9" s="32">
        <v>548.43</v>
      </c>
      <c r="F9" s="27"/>
      <c r="G9" s="28"/>
      <c r="H9" s="52"/>
    </row>
    <row r="10" spans="1:8" ht="16.5" customHeight="1">
      <c r="A10" s="4" t="s">
        <v>6</v>
      </c>
      <c r="B10" s="32">
        <v>2992.84</v>
      </c>
      <c r="C10" s="32">
        <v>289.76</v>
      </c>
      <c r="D10" s="32">
        <f t="shared" si="0"/>
        <v>6.826716927788904</v>
      </c>
      <c r="E10" s="32">
        <v>238.33</v>
      </c>
      <c r="F10" s="27"/>
      <c r="G10" s="28"/>
      <c r="H10" s="52"/>
    </row>
    <row r="11" spans="1:8" ht="16.5" customHeight="1">
      <c r="A11" s="4" t="s">
        <v>7</v>
      </c>
      <c r="B11" s="32">
        <f>52371.54-49588.32</f>
        <v>2783.220000000001</v>
      </c>
      <c r="C11" s="32">
        <v>313.25</v>
      </c>
      <c r="D11" s="32">
        <f t="shared" si="0"/>
        <v>7.380139003416186</v>
      </c>
      <c r="E11" s="32">
        <v>187.42</v>
      </c>
      <c r="F11" s="27"/>
      <c r="G11" s="28"/>
      <c r="H11" s="52"/>
    </row>
    <row r="12" spans="1:7" ht="16.5" customHeight="1">
      <c r="A12" s="10" t="s">
        <v>8</v>
      </c>
      <c r="B12" s="33">
        <f>SUM(B13:B15)</f>
        <v>1520.75</v>
      </c>
      <c r="C12" s="33">
        <f>SUM(C13:C15)</f>
        <v>78.94</v>
      </c>
      <c r="D12" s="33">
        <f t="shared" si="0"/>
        <v>1.8598185887619274</v>
      </c>
      <c r="E12" s="33">
        <v>57.08</v>
      </c>
      <c r="F12" s="25"/>
      <c r="G12" s="26"/>
    </row>
    <row r="13" spans="1:8" ht="16.5" customHeight="1">
      <c r="A13" s="4" t="s">
        <v>9</v>
      </c>
      <c r="B13" s="32">
        <v>0</v>
      </c>
      <c r="C13" s="32"/>
      <c r="D13" s="32">
        <f t="shared" si="0"/>
        <v>0</v>
      </c>
      <c r="E13" s="32"/>
      <c r="F13" s="27"/>
      <c r="G13" s="28"/>
      <c r="H13" s="52"/>
    </row>
    <row r="14" spans="1:8" ht="16.5" customHeight="1">
      <c r="A14" s="4" t="s">
        <v>10</v>
      </c>
      <c r="B14" s="32">
        <v>1417.08</v>
      </c>
      <c r="C14" s="32">
        <v>70.45</v>
      </c>
      <c r="D14" s="32">
        <f t="shared" si="0"/>
        <v>1.659795028860879</v>
      </c>
      <c r="E14" s="32">
        <v>49.91</v>
      </c>
      <c r="F14" s="27"/>
      <c r="G14" s="28"/>
      <c r="H14" s="52"/>
    </row>
    <row r="15" spans="1:8" ht="16.5" customHeight="1">
      <c r="A15" s="4" t="s">
        <v>11</v>
      </c>
      <c r="B15" s="32">
        <f>1520.75-1417.08</f>
        <v>103.67000000000007</v>
      </c>
      <c r="C15" s="32">
        <v>8.49</v>
      </c>
      <c r="D15" s="32">
        <f t="shared" si="0"/>
        <v>0.20002355990104845</v>
      </c>
      <c r="E15" s="32">
        <v>7.17</v>
      </c>
      <c r="F15" s="27"/>
      <c r="G15" s="28"/>
      <c r="H15" s="52"/>
    </row>
    <row r="16" spans="1:7" ht="16.5" customHeight="1">
      <c r="A16" s="11" t="s">
        <v>13</v>
      </c>
      <c r="B16" s="35">
        <f>+B12+B7</f>
        <v>53892.29000000001</v>
      </c>
      <c r="C16" s="35">
        <f>+C12+C7</f>
        <v>4244.5</v>
      </c>
      <c r="D16" s="35">
        <f t="shared" si="0"/>
        <v>100</v>
      </c>
      <c r="E16" s="35">
        <v>3226.56</v>
      </c>
      <c r="F16" s="25"/>
      <c r="G16" s="26"/>
    </row>
    <row r="17" spans="1:6" ht="33.75" customHeight="1">
      <c r="A17" s="167" t="s">
        <v>14</v>
      </c>
      <c r="B17" s="167"/>
      <c r="C17" s="167"/>
      <c r="D17" s="167"/>
      <c r="E17" s="167"/>
      <c r="F17" s="59"/>
    </row>
    <row r="18" spans="1:6" ht="16.5" customHeight="1">
      <c r="A18" s="168" t="s">
        <v>124</v>
      </c>
      <c r="B18" s="168"/>
      <c r="C18" s="168"/>
      <c r="D18" s="168"/>
      <c r="E18" s="168"/>
      <c r="F18" s="59"/>
    </row>
    <row r="19" spans="1:6" ht="16.5" customHeight="1">
      <c r="A19" t="s">
        <v>199</v>
      </c>
      <c r="B19" s="59"/>
      <c r="C19" s="59"/>
      <c r="D19" s="59"/>
      <c r="E19" s="59"/>
      <c r="F19" s="59"/>
    </row>
    <row r="20" spans="1:6" ht="16.5" customHeight="1">
      <c r="A20" t="s">
        <v>110</v>
      </c>
      <c r="B20" s="59"/>
      <c r="C20" s="59"/>
      <c r="D20" s="59"/>
      <c r="E20" s="59"/>
      <c r="F20" s="59"/>
    </row>
    <row r="21" spans="2:6" ht="16.5" customHeight="1">
      <c r="B21" s="59"/>
      <c r="C21" s="59"/>
      <c r="D21" s="59"/>
      <c r="E21" s="59"/>
      <c r="F21" s="59"/>
    </row>
    <row r="22" ht="16.5" customHeight="1">
      <c r="A22" t="s">
        <v>16</v>
      </c>
    </row>
    <row r="23" spans="1:2" ht="16.5" customHeight="1">
      <c r="A23" s="3" t="s">
        <v>17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MARZO DE 2014</v>
      </c>
      <c r="B27" s="2"/>
    </row>
    <row r="28" spans="1:2" ht="16.5" customHeight="1">
      <c r="A28" s="7" t="s">
        <v>15</v>
      </c>
      <c r="B28" s="54"/>
    </row>
    <row r="29" ht="16.5" customHeight="1">
      <c r="A29" t="s">
        <v>58</v>
      </c>
    </row>
    <row r="30" spans="1:6" ht="46.5" customHeight="1">
      <c r="A30" s="5" t="s">
        <v>1</v>
      </c>
      <c r="B30" s="6" t="s">
        <v>112</v>
      </c>
      <c r="C30" s="6" t="s">
        <v>111</v>
      </c>
      <c r="D30" s="6" t="s">
        <v>12</v>
      </c>
      <c r="E30" s="6" t="s">
        <v>96</v>
      </c>
      <c r="F30" s="23"/>
    </row>
    <row r="31" spans="1:6" ht="15">
      <c r="A31" s="10" t="s">
        <v>77</v>
      </c>
      <c r="B31" s="33">
        <f>+B32+B38</f>
        <v>37068.23000000001</v>
      </c>
      <c r="C31" s="33">
        <f>+C32+C38</f>
        <v>2833.6000000000004</v>
      </c>
      <c r="D31" s="33">
        <f aca="true" t="shared" si="1" ref="D31:D48">+C31/$C$49*100</f>
        <v>66.75933561079043</v>
      </c>
      <c r="E31" s="33">
        <v>2195.31</v>
      </c>
      <c r="F31" s="30"/>
    </row>
    <row r="32" spans="1:6" ht="16.5" customHeight="1">
      <c r="A32" s="4" t="s">
        <v>78</v>
      </c>
      <c r="B32" s="32">
        <f>SUM(B33:B37)</f>
        <v>13044.080000000002</v>
      </c>
      <c r="C32" s="32">
        <f>SUM(C33:C37)</f>
        <v>1039.15</v>
      </c>
      <c r="D32" s="32">
        <f t="shared" si="1"/>
        <v>24.482271174461065</v>
      </c>
      <c r="E32" s="32">
        <v>851.19</v>
      </c>
      <c r="F32" s="30"/>
    </row>
    <row r="33" spans="1:6" ht="16.5" customHeight="1">
      <c r="A33" s="4" t="s">
        <v>79</v>
      </c>
      <c r="B33" s="32">
        <v>10334.34</v>
      </c>
      <c r="C33" s="32">
        <v>824.73</v>
      </c>
      <c r="D33" s="32">
        <f t="shared" si="1"/>
        <v>19.43055719165979</v>
      </c>
      <c r="E33" s="32">
        <v>646.58</v>
      </c>
      <c r="F33" s="30"/>
    </row>
    <row r="34" spans="1:6" ht="16.5" customHeight="1">
      <c r="A34" s="4" t="s">
        <v>80</v>
      </c>
      <c r="B34" s="32">
        <v>90.09</v>
      </c>
      <c r="C34" s="32">
        <v>5.58</v>
      </c>
      <c r="D34" s="32">
        <f t="shared" si="1"/>
        <v>0.131464247850159</v>
      </c>
      <c r="E34" s="32">
        <v>4.78</v>
      </c>
      <c r="F34" s="30"/>
    </row>
    <row r="35" spans="1:6" ht="16.5" customHeight="1">
      <c r="A35" s="4" t="s">
        <v>81</v>
      </c>
      <c r="B35" s="32">
        <v>1116.04</v>
      </c>
      <c r="C35" s="32">
        <v>99.95</v>
      </c>
      <c r="D35" s="32">
        <f t="shared" si="1"/>
        <v>2.3548121097891386</v>
      </c>
      <c r="E35" s="32">
        <v>101.75</v>
      </c>
      <c r="F35" s="30"/>
    </row>
    <row r="36" spans="1:6" ht="16.5" customHeight="1">
      <c r="A36" s="4" t="s">
        <v>82</v>
      </c>
      <c r="B36" s="32">
        <v>1481.69</v>
      </c>
      <c r="C36" s="32">
        <v>106.08</v>
      </c>
      <c r="D36" s="32">
        <f t="shared" si="1"/>
        <v>2.4992343032159257</v>
      </c>
      <c r="E36" s="32">
        <v>95.32</v>
      </c>
      <c r="F36" s="30"/>
    </row>
    <row r="37" spans="1:6" ht="16.5" customHeight="1">
      <c r="A37" s="4" t="s">
        <v>83</v>
      </c>
      <c r="B37" s="32">
        <f>20.81+1.11</f>
        <v>21.919999999999998</v>
      </c>
      <c r="C37" s="32">
        <v>2.81</v>
      </c>
      <c r="D37" s="32">
        <f t="shared" si="1"/>
        <v>0.06620332194604782</v>
      </c>
      <c r="E37" s="32">
        <v>2.76</v>
      </c>
      <c r="F37" s="30"/>
    </row>
    <row r="38" spans="1:6" ht="16.5" customHeight="1">
      <c r="A38" s="4" t="s">
        <v>84</v>
      </c>
      <c r="B38" s="32">
        <f>SUM(B39:B45)</f>
        <v>24024.150000000005</v>
      </c>
      <c r="C38" s="32">
        <f>SUM(C39:C45)</f>
        <v>1794.45</v>
      </c>
      <c r="D38" s="32">
        <f t="shared" si="1"/>
        <v>42.27706443632936</v>
      </c>
      <c r="E38" s="32">
        <v>1344.12</v>
      </c>
      <c r="F38" s="30"/>
    </row>
    <row r="39" spans="1:6" ht="16.5" customHeight="1">
      <c r="A39" s="4" t="s">
        <v>85</v>
      </c>
      <c r="B39" s="32">
        <v>9583.54</v>
      </c>
      <c r="C39" s="32">
        <v>652.83</v>
      </c>
      <c r="D39" s="32">
        <f t="shared" si="1"/>
        <v>15.38061020143715</v>
      </c>
      <c r="E39" s="32">
        <v>507.5</v>
      </c>
      <c r="F39" s="30"/>
    </row>
    <row r="40" spans="1:6" ht="16.5" customHeight="1">
      <c r="A40" s="4" t="s">
        <v>86</v>
      </c>
      <c r="B40" s="32">
        <v>676.73</v>
      </c>
      <c r="C40" s="32">
        <v>17.14</v>
      </c>
      <c r="D40" s="32">
        <f t="shared" si="1"/>
        <v>0.40381670396984326</v>
      </c>
      <c r="E40" s="32">
        <v>9.21</v>
      </c>
      <c r="F40" s="30"/>
    </row>
    <row r="41" spans="1:6" ht="16.5" customHeight="1">
      <c r="A41" s="4" t="s">
        <v>87</v>
      </c>
      <c r="B41" s="32">
        <v>10968.43</v>
      </c>
      <c r="C41" s="32">
        <v>910</v>
      </c>
      <c r="D41" s="32">
        <f t="shared" si="1"/>
        <v>21.439509954058188</v>
      </c>
      <c r="E41" s="32">
        <v>649.43</v>
      </c>
      <c r="F41" s="30"/>
    </row>
    <row r="42" spans="1:6" ht="16.5" customHeight="1">
      <c r="A42" s="4" t="s">
        <v>88</v>
      </c>
      <c r="B42" s="32">
        <v>833.15</v>
      </c>
      <c r="C42" s="32">
        <v>65.01</v>
      </c>
      <c r="D42" s="32">
        <f t="shared" si="1"/>
        <v>1.5316291671574978</v>
      </c>
      <c r="E42" s="32">
        <v>51.92</v>
      </c>
      <c r="F42" s="30"/>
    </row>
    <row r="43" spans="1:6" ht="16.5" customHeight="1">
      <c r="A43" s="4" t="s">
        <v>89</v>
      </c>
      <c r="B43" s="32">
        <v>591.18</v>
      </c>
      <c r="C43" s="32">
        <v>42.49</v>
      </c>
      <c r="D43" s="32">
        <f t="shared" si="1"/>
        <v>1.0010601955471785</v>
      </c>
      <c r="E43" s="32">
        <v>38.14</v>
      </c>
      <c r="F43" s="30"/>
    </row>
    <row r="44" spans="1:6" ht="16.5" customHeight="1">
      <c r="A44" s="4" t="s">
        <v>90</v>
      </c>
      <c r="B44" s="32">
        <v>171.49</v>
      </c>
      <c r="C44" s="32">
        <v>11.79</v>
      </c>
      <c r="D44" s="32">
        <f t="shared" si="1"/>
        <v>0.2777712333608198</v>
      </c>
      <c r="E44" s="32">
        <v>11.79</v>
      </c>
      <c r="F44" s="30"/>
    </row>
    <row r="45" spans="1:6" ht="16.5" customHeight="1">
      <c r="A45" s="4" t="s">
        <v>83</v>
      </c>
      <c r="B45" s="32">
        <v>1199.63</v>
      </c>
      <c r="C45" s="32">
        <v>95.19</v>
      </c>
      <c r="D45" s="32">
        <f t="shared" si="1"/>
        <v>2.2426669807986803</v>
      </c>
      <c r="E45" s="32">
        <v>76.13</v>
      </c>
      <c r="F45" s="30"/>
    </row>
    <row r="46" spans="1:6" ht="18" customHeight="1">
      <c r="A46" s="10" t="s">
        <v>119</v>
      </c>
      <c r="B46" s="33">
        <v>2992.84</v>
      </c>
      <c r="C46" s="33">
        <v>289.76</v>
      </c>
      <c r="D46" s="33">
        <f t="shared" si="1"/>
        <v>6.826716927788902</v>
      </c>
      <c r="E46" s="33">
        <v>238.32</v>
      </c>
      <c r="F46" s="30"/>
    </row>
    <row r="47" spans="1:6" ht="30">
      <c r="A47" s="45" t="s">
        <v>91</v>
      </c>
      <c r="B47" s="47">
        <f>53892.29-40109.82</f>
        <v>13782.470000000001</v>
      </c>
      <c r="C47" s="47">
        <f>4244.5-3124.58</f>
        <v>1119.92</v>
      </c>
      <c r="D47" s="47">
        <f t="shared" si="1"/>
        <v>26.38520438214159</v>
      </c>
      <c r="E47" s="47">
        <f>3226.56-2433.65</f>
        <v>792.9099999999999</v>
      </c>
      <c r="F47" s="30"/>
    </row>
    <row r="48" spans="1:6" ht="19.5" customHeight="1">
      <c r="A48" s="46" t="s">
        <v>92</v>
      </c>
      <c r="B48" s="47">
        <f>0.82+47.93</f>
        <v>48.75</v>
      </c>
      <c r="C48" s="47">
        <v>1.22</v>
      </c>
      <c r="D48" s="47">
        <f t="shared" si="1"/>
        <v>0.02874307927906702</v>
      </c>
      <c r="E48" s="47">
        <v>0.019999999999999796</v>
      </c>
      <c r="F48" s="30"/>
    </row>
    <row r="49" spans="1:6" ht="19.5" customHeight="1">
      <c r="A49" s="48" t="s">
        <v>93</v>
      </c>
      <c r="B49" s="47">
        <f>+B47+B48+B31+B46</f>
        <v>53892.29000000001</v>
      </c>
      <c r="C49" s="47">
        <f>+C47+C48+C31+C46</f>
        <v>4244.500000000001</v>
      </c>
      <c r="D49" s="47">
        <f>+C49/$C$49*100</f>
        <v>100</v>
      </c>
      <c r="E49" s="47">
        <f>+E47+E48+E31+E46</f>
        <v>3226.56</v>
      </c>
      <c r="F49" s="30"/>
    </row>
    <row r="50" spans="1:5" ht="50.25" customHeight="1">
      <c r="A50" s="167" t="s">
        <v>120</v>
      </c>
      <c r="B50" s="167"/>
      <c r="C50" s="167"/>
      <c r="D50" s="167"/>
      <c r="E50" s="167"/>
    </row>
    <row r="51" spans="1:5" ht="16.5" customHeight="1">
      <c r="A51" t="s">
        <v>94</v>
      </c>
      <c r="B51" s="59"/>
      <c r="C51" s="59"/>
      <c r="D51" s="59"/>
      <c r="E51" s="59"/>
    </row>
    <row r="52" spans="1:5" ht="16.5" customHeight="1">
      <c r="A52" t="s">
        <v>95</v>
      </c>
      <c r="B52" s="59"/>
      <c r="C52" s="59"/>
      <c r="D52" s="59"/>
      <c r="E52" s="59"/>
    </row>
    <row r="53" spans="1:5" ht="16.5" customHeight="1">
      <c r="A53" t="s">
        <v>125</v>
      </c>
      <c r="B53" s="59"/>
      <c r="C53" s="59"/>
      <c r="D53" s="59"/>
      <c r="E53" s="59"/>
    </row>
    <row r="54" ht="16.5" customHeight="1">
      <c r="A54" t="s">
        <v>126</v>
      </c>
    </row>
    <row r="55" ht="15">
      <c r="A55" t="s">
        <v>113</v>
      </c>
    </row>
    <row r="57" ht="15">
      <c r="A57" t="s">
        <v>16</v>
      </c>
    </row>
    <row r="58" ht="15">
      <c r="A58" s="3" t="s">
        <v>17</v>
      </c>
    </row>
    <row r="60" spans="1:2" ht="15">
      <c r="A60" s="1" t="s">
        <v>0</v>
      </c>
      <c r="B60" s="1"/>
    </row>
    <row r="61" spans="1:2" ht="15">
      <c r="A61" s="2" t="s">
        <v>100</v>
      </c>
      <c r="B61" s="2"/>
    </row>
    <row r="62" spans="1:2" ht="15">
      <c r="A62" s="2" t="s">
        <v>127</v>
      </c>
      <c r="B62" s="2"/>
    </row>
    <row r="63" spans="1:2" ht="15">
      <c r="A63" s="7" t="s">
        <v>18</v>
      </c>
      <c r="B63" s="7"/>
    </row>
    <row r="64" ht="15">
      <c r="A64" t="s">
        <v>58</v>
      </c>
    </row>
    <row r="65" spans="1:5" ht="25.5">
      <c r="A65" s="5" t="s">
        <v>1</v>
      </c>
      <c r="B65" s="6" t="s">
        <v>109</v>
      </c>
      <c r="C65" s="6" t="s">
        <v>102</v>
      </c>
      <c r="D65" s="6" t="s">
        <v>12</v>
      </c>
      <c r="E65" s="6" t="s">
        <v>97</v>
      </c>
    </row>
    <row r="66" spans="1:5" ht="15">
      <c r="A66" s="10" t="s">
        <v>3</v>
      </c>
      <c r="B66" s="33">
        <f>SUM(B67:B70)</f>
        <v>52371.54000000001</v>
      </c>
      <c r="C66" s="33">
        <f>SUM(C67:C70)</f>
        <v>12509.08</v>
      </c>
      <c r="D66" s="33">
        <f>+C66/$C$75*100</f>
        <v>98.49452138063097</v>
      </c>
      <c r="E66" s="33">
        <v>9255.900000000001</v>
      </c>
    </row>
    <row r="67" spans="1:5" ht="15">
      <c r="A67" s="4" t="s">
        <v>4</v>
      </c>
      <c r="B67" s="32">
        <v>37068.23</v>
      </c>
      <c r="C67" s="32">
        <v>9206.83</v>
      </c>
      <c r="D67" s="32">
        <f>+C67/$C$75*100</f>
        <v>72.49312613580172</v>
      </c>
      <c r="E67" s="32">
        <v>6747.14</v>
      </c>
    </row>
    <row r="68" spans="1:5" ht="15">
      <c r="A68" s="4" t="s">
        <v>5</v>
      </c>
      <c r="B68" s="32">
        <v>9527.25</v>
      </c>
      <c r="C68" s="32">
        <v>1848.15</v>
      </c>
      <c r="D68" s="32">
        <f aca="true" t="shared" si="2" ref="D68:D75">+C68/$C$75*100</f>
        <v>14.552041372316202</v>
      </c>
      <c r="E68" s="32">
        <v>1410.9</v>
      </c>
    </row>
    <row r="69" spans="1:5" ht="15">
      <c r="A69" s="4" t="s">
        <v>6</v>
      </c>
      <c r="B69" s="32">
        <v>2992.84</v>
      </c>
      <c r="C69" s="32">
        <v>823.09</v>
      </c>
      <c r="D69" s="32">
        <f t="shared" si="2"/>
        <v>6.4808807364877</v>
      </c>
      <c r="E69" s="32">
        <v>673.27</v>
      </c>
    </row>
    <row r="70" spans="1:5" ht="15">
      <c r="A70" s="4" t="s">
        <v>7</v>
      </c>
      <c r="B70" s="32">
        <f>52371.54-49588.32</f>
        <v>2783.220000000001</v>
      </c>
      <c r="C70" s="32">
        <v>631.01</v>
      </c>
      <c r="D70" s="32">
        <f t="shared" si="2"/>
        <v>4.968473136025347</v>
      </c>
      <c r="E70" s="32">
        <v>424.59</v>
      </c>
    </row>
    <row r="71" spans="1:5" ht="15">
      <c r="A71" s="10" t="s">
        <v>8</v>
      </c>
      <c r="B71" s="33">
        <f>SUM(B72:B74)</f>
        <v>1520.75</v>
      </c>
      <c r="C71" s="33">
        <f>SUM(C72:C74)</f>
        <v>191.20000000000002</v>
      </c>
      <c r="D71" s="33">
        <f t="shared" si="2"/>
        <v>1.505478619369022</v>
      </c>
      <c r="E71" s="33">
        <v>149.42</v>
      </c>
    </row>
    <row r="72" spans="1:5" ht="15">
      <c r="A72" s="4" t="s">
        <v>9</v>
      </c>
      <c r="B72" s="32">
        <v>0</v>
      </c>
      <c r="C72" s="32"/>
      <c r="D72" s="32">
        <f t="shared" si="2"/>
        <v>0</v>
      </c>
      <c r="E72" s="32"/>
    </row>
    <row r="73" spans="1:5" ht="15">
      <c r="A73" s="4" t="s">
        <v>10</v>
      </c>
      <c r="B73" s="32">
        <v>1417.08</v>
      </c>
      <c r="C73" s="32">
        <v>165.49</v>
      </c>
      <c r="D73" s="32">
        <f t="shared" si="2"/>
        <v>1.303042137653658</v>
      </c>
      <c r="E73" s="32">
        <v>128.13</v>
      </c>
    </row>
    <row r="74" spans="1:5" ht="15">
      <c r="A74" s="4" t="s">
        <v>11</v>
      </c>
      <c r="B74" s="32">
        <f>1520.75-1417.08</f>
        <v>103.67000000000007</v>
      </c>
      <c r="C74" s="32">
        <v>25.71</v>
      </c>
      <c r="D74" s="32">
        <f t="shared" si="2"/>
        <v>0.20243648171536377</v>
      </c>
      <c r="E74" s="32">
        <v>21.29</v>
      </c>
    </row>
    <row r="75" spans="1:5" ht="15">
      <c r="A75" s="11" t="s">
        <v>13</v>
      </c>
      <c r="B75" s="35">
        <f>+B71+B66</f>
        <v>53892.29000000001</v>
      </c>
      <c r="C75" s="35">
        <f>+C71+C66</f>
        <v>12700.28</v>
      </c>
      <c r="D75" s="35">
        <f t="shared" si="2"/>
        <v>100</v>
      </c>
      <c r="E75" s="35">
        <v>9405.320000000002</v>
      </c>
    </row>
    <row r="76" spans="1:5" ht="15">
      <c r="A76" s="167" t="s">
        <v>14</v>
      </c>
      <c r="B76" s="167"/>
      <c r="C76" s="167"/>
      <c r="D76" s="167"/>
      <c r="E76" s="167"/>
    </row>
    <row r="77" spans="1:5" ht="15">
      <c r="A77" s="168" t="s">
        <v>128</v>
      </c>
      <c r="B77" s="168"/>
      <c r="C77" s="168"/>
      <c r="D77" s="168"/>
      <c r="E77" s="168"/>
    </row>
    <row r="78" spans="1:5" ht="15">
      <c r="A78" t="s">
        <v>129</v>
      </c>
      <c r="B78" s="59"/>
      <c r="C78" s="59"/>
      <c r="D78" s="59"/>
      <c r="E78" s="59"/>
    </row>
    <row r="79" spans="1:5" ht="15">
      <c r="A79" t="s">
        <v>110</v>
      </c>
      <c r="B79" s="59"/>
      <c r="C79" s="59"/>
      <c r="D79" s="59"/>
      <c r="E79" s="59"/>
    </row>
    <row r="80" spans="2:5" ht="15">
      <c r="B80" s="59"/>
      <c r="C80" s="59"/>
      <c r="D80" s="59"/>
      <c r="E80" s="59"/>
    </row>
    <row r="81" ht="15">
      <c r="A81" t="s">
        <v>16</v>
      </c>
    </row>
    <row r="82" spans="1:2" ht="15">
      <c r="A82" s="3" t="s">
        <v>17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MARZO DE 2014</v>
      </c>
      <c r="B86" s="2"/>
    </row>
    <row r="87" spans="1:2" ht="15">
      <c r="A87" s="7" t="s">
        <v>15</v>
      </c>
      <c r="B87" s="54"/>
    </row>
    <row r="88" ht="15">
      <c r="A88" t="s">
        <v>58</v>
      </c>
    </row>
    <row r="89" spans="1:5" ht="25.5">
      <c r="A89" s="5" t="s">
        <v>1</v>
      </c>
      <c r="B89" s="6" t="s">
        <v>112</v>
      </c>
      <c r="C89" s="6" t="s">
        <v>111</v>
      </c>
      <c r="D89" s="6" t="s">
        <v>12</v>
      </c>
      <c r="E89" s="6" t="s">
        <v>96</v>
      </c>
    </row>
    <row r="90" spans="1:5" ht="15">
      <c r="A90" s="10" t="s">
        <v>77</v>
      </c>
      <c r="B90" s="33">
        <f>+B91+B97</f>
        <v>37068.23000000001</v>
      </c>
      <c r="C90" s="33">
        <f>+C91+C97</f>
        <v>9206.81</v>
      </c>
      <c r="D90" s="33">
        <f>+C90/$C$108*100</f>
        <v>72.4929686589587</v>
      </c>
      <c r="E90" s="33">
        <v>6747.139999999999</v>
      </c>
    </row>
    <row r="91" spans="1:5" ht="15">
      <c r="A91" s="4" t="s">
        <v>78</v>
      </c>
      <c r="B91" s="32">
        <f>SUM(B92:B96)</f>
        <v>13044.080000000002</v>
      </c>
      <c r="C91" s="32">
        <f>SUM(C92:C96)</f>
        <v>3446.05</v>
      </c>
      <c r="D91" s="32">
        <f>+C91/$C$108*100</f>
        <v>27.133653746216623</v>
      </c>
      <c r="E91" s="32">
        <v>2590.9900000000002</v>
      </c>
    </row>
    <row r="92" spans="1:5" ht="15">
      <c r="A92" s="4" t="s">
        <v>79</v>
      </c>
      <c r="B92" s="32">
        <v>10334.34</v>
      </c>
      <c r="C92" s="32">
        <v>2709.46</v>
      </c>
      <c r="D92" s="32">
        <f aca="true" t="shared" si="3" ref="D92:D108">+C92/$C$108*100</f>
        <v>21.333860355834677</v>
      </c>
      <c r="E92" s="32">
        <v>1999.21</v>
      </c>
    </row>
    <row r="93" spans="1:5" ht="15">
      <c r="A93" s="4" t="s">
        <v>80</v>
      </c>
      <c r="B93" s="32">
        <v>90.09</v>
      </c>
      <c r="C93" s="32">
        <v>22.68</v>
      </c>
      <c r="D93" s="32">
        <f t="shared" si="3"/>
        <v>0.17857873999628357</v>
      </c>
      <c r="E93" s="32">
        <v>17.08</v>
      </c>
    </row>
    <row r="94" spans="1:5" ht="15">
      <c r="A94" s="4" t="s">
        <v>81</v>
      </c>
      <c r="B94" s="32">
        <v>1116.04</v>
      </c>
      <c r="C94" s="32">
        <v>349.35</v>
      </c>
      <c r="D94" s="32">
        <f t="shared" si="3"/>
        <v>2.750726755630585</v>
      </c>
      <c r="E94" s="32">
        <v>286.79</v>
      </c>
    </row>
    <row r="95" spans="1:5" ht="15">
      <c r="A95" s="4" t="s">
        <v>82</v>
      </c>
      <c r="B95" s="32">
        <v>1481.69</v>
      </c>
      <c r="C95" s="32">
        <v>356.22</v>
      </c>
      <c r="D95" s="32">
        <f t="shared" si="3"/>
        <v>2.8048200512114696</v>
      </c>
      <c r="E95" s="32">
        <v>280.88</v>
      </c>
    </row>
    <row r="96" spans="1:5" ht="15">
      <c r="A96" s="4" t="s">
        <v>83</v>
      </c>
      <c r="B96" s="32">
        <f>20.81+1.11</f>
        <v>21.919999999999998</v>
      </c>
      <c r="C96" s="32">
        <v>8.34</v>
      </c>
      <c r="D96" s="32">
        <f t="shared" si="3"/>
        <v>0.06566784354360693</v>
      </c>
      <c r="E96" s="32">
        <v>7.029999999999999</v>
      </c>
    </row>
    <row r="97" spans="1:5" ht="15">
      <c r="A97" s="4" t="s">
        <v>84</v>
      </c>
      <c r="B97" s="32">
        <f>SUM(B98:B104)</f>
        <v>24024.150000000005</v>
      </c>
      <c r="C97" s="32">
        <f>SUM(C98:C104)</f>
        <v>5760.759999999999</v>
      </c>
      <c r="D97" s="32">
        <f t="shared" si="3"/>
        <v>45.359314912742086</v>
      </c>
      <c r="E97" s="32">
        <v>4156.15</v>
      </c>
    </row>
    <row r="98" spans="1:5" ht="15">
      <c r="A98" s="4" t="s">
        <v>85</v>
      </c>
      <c r="B98" s="32">
        <v>9583.54</v>
      </c>
      <c r="C98" s="32">
        <v>2175.65</v>
      </c>
      <c r="D98" s="32">
        <f t="shared" si="3"/>
        <v>17.13072467693626</v>
      </c>
      <c r="E98" s="32">
        <v>1535.97</v>
      </c>
    </row>
    <row r="99" spans="1:5" ht="15">
      <c r="A99" s="4" t="s">
        <v>86</v>
      </c>
      <c r="B99" s="32">
        <v>676.73</v>
      </c>
      <c r="C99" s="32">
        <v>86.29</v>
      </c>
      <c r="D99" s="32">
        <f t="shared" si="3"/>
        <v>0.6794338392539379</v>
      </c>
      <c r="E99" s="32">
        <v>54.98</v>
      </c>
    </row>
    <row r="100" spans="1:5" ht="15">
      <c r="A100" s="4" t="s">
        <v>87</v>
      </c>
      <c r="B100" s="32">
        <v>10968.43</v>
      </c>
      <c r="C100" s="32">
        <v>2770.72</v>
      </c>
      <c r="D100" s="32">
        <f t="shared" si="3"/>
        <v>21.816211926036278</v>
      </c>
      <c r="E100" s="32">
        <v>2001.79</v>
      </c>
    </row>
    <row r="101" spans="1:5" ht="15">
      <c r="A101" s="4" t="s">
        <v>88</v>
      </c>
      <c r="B101" s="32">
        <v>833.15</v>
      </c>
      <c r="C101" s="32">
        <v>225.76</v>
      </c>
      <c r="D101" s="32">
        <f t="shared" si="3"/>
        <v>1.7775986041252634</v>
      </c>
      <c r="E101" s="32">
        <v>155.82</v>
      </c>
    </row>
    <row r="102" spans="1:5" ht="15">
      <c r="A102" s="4" t="s">
        <v>89</v>
      </c>
      <c r="B102" s="32">
        <v>591.18</v>
      </c>
      <c r="C102" s="32">
        <v>135.48</v>
      </c>
      <c r="D102" s="32">
        <f t="shared" si="3"/>
        <v>1.0667481346867944</v>
      </c>
      <c r="E102" s="32">
        <v>112.16</v>
      </c>
    </row>
    <row r="103" spans="1:5" ht="15">
      <c r="A103" s="4" t="s">
        <v>90</v>
      </c>
      <c r="B103" s="32">
        <v>171.49</v>
      </c>
      <c r="C103" s="32">
        <v>65.37</v>
      </c>
      <c r="D103" s="32">
        <f t="shared" si="3"/>
        <v>0.5147130614443147</v>
      </c>
      <c r="E103" s="32">
        <v>65.37</v>
      </c>
    </row>
    <row r="104" spans="1:5" ht="15">
      <c r="A104" s="4" t="s">
        <v>83</v>
      </c>
      <c r="B104" s="32">
        <v>1199.63</v>
      </c>
      <c r="C104" s="32">
        <v>301.49</v>
      </c>
      <c r="D104" s="32">
        <f t="shared" si="3"/>
        <v>2.3738846702592387</v>
      </c>
      <c r="E104" s="32">
        <v>230.06</v>
      </c>
    </row>
    <row r="105" spans="1:5" ht="21.75" customHeight="1">
      <c r="A105" s="10" t="s">
        <v>119</v>
      </c>
      <c r="B105" s="33">
        <v>2992.84</v>
      </c>
      <c r="C105" s="33">
        <v>823.09</v>
      </c>
      <c r="D105" s="33">
        <f t="shared" si="3"/>
        <v>6.4808807364877</v>
      </c>
      <c r="E105" s="33">
        <v>673.27</v>
      </c>
    </row>
    <row r="106" spans="1:5" ht="30">
      <c r="A106" s="45" t="s">
        <v>91</v>
      </c>
      <c r="B106" s="47">
        <f>53892.29-40109.82</f>
        <v>13782.470000000001</v>
      </c>
      <c r="C106" s="47">
        <f>12700.28-10031.19</f>
        <v>2669.09</v>
      </c>
      <c r="D106" s="47">
        <f t="shared" si="3"/>
        <v>21.015993348178153</v>
      </c>
      <c r="E106" s="47">
        <f>9405.32-7422.26</f>
        <v>1983.0599999999995</v>
      </c>
    </row>
    <row r="107" spans="1:5" ht="26.25" customHeight="1">
      <c r="A107" s="46" t="s">
        <v>92</v>
      </c>
      <c r="B107" s="47">
        <f>0.82+47.93</f>
        <v>48.75</v>
      </c>
      <c r="C107" s="47">
        <f>1.22+0.07</f>
        <v>1.29</v>
      </c>
      <c r="D107" s="47">
        <f t="shared" si="3"/>
        <v>0.01015725637544999</v>
      </c>
      <c r="E107" s="47">
        <v>1.8499999999999999</v>
      </c>
    </row>
    <row r="108" spans="1:5" ht="15.75">
      <c r="A108" s="48" t="s">
        <v>93</v>
      </c>
      <c r="B108" s="47">
        <f>+B106+B107+B90+B105</f>
        <v>53892.29000000001</v>
      </c>
      <c r="C108" s="47">
        <f>+C106+C107+C90+C105</f>
        <v>12700.279999999999</v>
      </c>
      <c r="D108" s="47">
        <f t="shared" si="3"/>
        <v>100</v>
      </c>
      <c r="E108" s="47">
        <f>+E106+E107+E90+E105</f>
        <v>9405.32</v>
      </c>
    </row>
    <row r="109" spans="1:5" ht="15">
      <c r="A109" s="167" t="s">
        <v>120</v>
      </c>
      <c r="B109" s="167"/>
      <c r="C109" s="167"/>
      <c r="D109" s="167"/>
      <c r="E109" s="167"/>
    </row>
    <row r="110" spans="1:5" ht="15">
      <c r="A110" t="s">
        <v>94</v>
      </c>
      <c r="B110" s="59"/>
      <c r="C110" s="59"/>
      <c r="D110" s="59"/>
      <c r="E110" s="59"/>
    </row>
    <row r="111" spans="1:5" ht="15">
      <c r="A111" t="s">
        <v>95</v>
      </c>
      <c r="B111" s="59"/>
      <c r="C111" s="59"/>
      <c r="D111" s="59"/>
      <c r="E111" s="59"/>
    </row>
    <row r="112" spans="1:5" ht="15">
      <c r="A112" t="s">
        <v>130</v>
      </c>
      <c r="B112" s="59"/>
      <c r="C112" s="59"/>
      <c r="D112" s="59"/>
      <c r="E112" s="59"/>
    </row>
    <row r="113" ht="15">
      <c r="A113" t="s">
        <v>131</v>
      </c>
    </row>
    <row r="114" ht="15">
      <c r="A114" t="s">
        <v>113</v>
      </c>
    </row>
    <row r="116" ht="15">
      <c r="A116" t="s">
        <v>16</v>
      </c>
    </row>
    <row r="117" ht="15">
      <c r="A117" s="3" t="s">
        <v>17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1">
      <selection activeCell="A72" sqref="A72"/>
    </sheetView>
  </sheetViews>
  <sheetFormatPr defaultColWidth="29.421875" defaultRowHeight="15"/>
  <cols>
    <col min="1" max="1" width="42.7109375" style="65" customWidth="1"/>
    <col min="2" max="2" width="21.8515625" style="68" customWidth="1"/>
    <col min="3" max="3" width="27.421875" style="68" customWidth="1"/>
    <col min="4" max="4" width="21.57421875" style="64" customWidth="1"/>
    <col min="5" max="5" width="21.00390625" style="66" customWidth="1"/>
    <col min="6" max="6" width="22.7109375" style="64" customWidth="1"/>
    <col min="7" max="7" width="25.7109375" style="64" customWidth="1"/>
    <col min="8" max="8" width="29.421875" style="64" customWidth="1"/>
    <col min="9" max="9" width="24.140625" style="64" customWidth="1"/>
    <col min="10" max="16384" width="29.421875" style="64" customWidth="1"/>
  </cols>
  <sheetData>
    <row r="1" spans="1:5" ht="30" customHeight="1">
      <c r="A1" s="60"/>
      <c r="B1" s="61"/>
      <c r="C1" s="61"/>
      <c r="D1" s="62"/>
      <c r="E1" s="63"/>
    </row>
    <row r="2" spans="1:5" s="74" customFormat="1" ht="16.5" customHeight="1">
      <c r="A2" s="70" t="s">
        <v>0</v>
      </c>
      <c r="B2" s="71"/>
      <c r="C2" s="71"/>
      <c r="D2" s="72"/>
      <c r="E2" s="73"/>
    </row>
    <row r="3" spans="1:5" s="74" customFormat="1" ht="16.5" customHeight="1">
      <c r="A3" s="75" t="s">
        <v>140</v>
      </c>
      <c r="B3" s="76"/>
      <c r="C3" s="76"/>
      <c r="D3" s="77"/>
      <c r="E3" s="78"/>
    </row>
    <row r="4" spans="1:5" s="74" customFormat="1" ht="16.5" customHeight="1">
      <c r="A4" s="79" t="s">
        <v>141</v>
      </c>
      <c r="B4" s="80"/>
      <c r="C4" s="80"/>
      <c r="D4" s="81"/>
      <c r="E4" s="82"/>
    </row>
    <row r="5" spans="1:5" s="74" customFormat="1" ht="16.5" customHeight="1">
      <c r="A5" s="79" t="s">
        <v>142</v>
      </c>
      <c r="B5" s="80"/>
      <c r="C5" s="80"/>
      <c r="D5" s="81"/>
      <c r="E5" s="82"/>
    </row>
    <row r="6" spans="1:5" s="74" customFormat="1" ht="16.5" customHeight="1">
      <c r="A6" s="83" t="s">
        <v>143</v>
      </c>
      <c r="B6" s="80"/>
      <c r="C6" s="80"/>
      <c r="D6" s="81"/>
      <c r="E6" s="82"/>
    </row>
    <row r="7" spans="1:5" s="74" customFormat="1" ht="16.5" customHeight="1" thickBot="1">
      <c r="A7" s="84"/>
      <c r="B7" s="85"/>
      <c r="C7" s="85"/>
      <c r="D7" s="86"/>
      <c r="E7" s="87"/>
    </row>
    <row r="8" spans="1:19" s="74" customFormat="1" ht="16.5" customHeight="1">
      <c r="A8" s="88"/>
      <c r="B8" s="169" t="s">
        <v>144</v>
      </c>
      <c r="C8" s="170"/>
      <c r="D8" s="170"/>
      <c r="E8" s="171"/>
      <c r="F8" s="169" t="s">
        <v>145</v>
      </c>
      <c r="G8" s="170"/>
      <c r="H8" s="170"/>
      <c r="I8" s="171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23" s="92" customFormat="1" ht="16.5" customHeight="1" thickBot="1">
      <c r="A9" s="89"/>
      <c r="B9" s="172" t="s">
        <v>146</v>
      </c>
      <c r="C9" s="173"/>
      <c r="D9" s="173"/>
      <c r="E9" s="174"/>
      <c r="F9" s="172" t="s">
        <v>146</v>
      </c>
      <c r="G9" s="173"/>
      <c r="H9" s="173"/>
      <c r="I9" s="174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</row>
    <row r="10" spans="1:23" s="92" customFormat="1" ht="28.5" customHeight="1" thickBot="1">
      <c r="A10" s="93"/>
      <c r="B10" s="94" t="s">
        <v>147</v>
      </c>
      <c r="C10" s="95" t="s">
        <v>148</v>
      </c>
      <c r="D10" s="96" t="s">
        <v>149</v>
      </c>
      <c r="E10" s="97" t="s">
        <v>150</v>
      </c>
      <c r="F10" s="94" t="s">
        <v>147</v>
      </c>
      <c r="G10" s="95" t="s">
        <v>148</v>
      </c>
      <c r="H10" s="96" t="s">
        <v>149</v>
      </c>
      <c r="I10" s="97" t="s">
        <v>150</v>
      </c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100"/>
      <c r="U10" s="100"/>
      <c r="V10" s="100"/>
      <c r="W10" s="100"/>
    </row>
    <row r="11" spans="1:23" s="107" customFormat="1" ht="16.5" customHeight="1">
      <c r="A11" s="101"/>
      <c r="B11" s="102"/>
      <c r="C11" s="103"/>
      <c r="D11" s="104"/>
      <c r="E11" s="105"/>
      <c r="F11" s="102"/>
      <c r="G11" s="103"/>
      <c r="H11" s="104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9" s="74" customFormat="1" ht="16.5" customHeight="1">
      <c r="A12" s="108" t="s">
        <v>151</v>
      </c>
      <c r="B12" s="102">
        <v>2810264.6389</v>
      </c>
      <c r="C12" s="102">
        <v>2798537.0448367028</v>
      </c>
      <c r="D12" s="109">
        <v>11727.59406329703</v>
      </c>
      <c r="E12" s="110">
        <v>0.004190615980922756</v>
      </c>
      <c r="F12" s="102">
        <v>9135229.0166</v>
      </c>
      <c r="G12" s="102">
        <v>8640294.591454364</v>
      </c>
      <c r="H12" s="109">
        <v>494934.4251456368</v>
      </c>
      <c r="I12" s="110">
        <v>0.05728212387979791</v>
      </c>
    </row>
    <row r="13" spans="1:9" s="112" customFormat="1" ht="16.5" customHeight="1">
      <c r="A13" s="111"/>
      <c r="B13" s="102"/>
      <c r="C13" s="102"/>
      <c r="D13" s="109"/>
      <c r="E13" s="110"/>
      <c r="F13" s="102"/>
      <c r="G13" s="102"/>
      <c r="H13" s="109"/>
      <c r="I13" s="110"/>
    </row>
    <row r="14" spans="1:9" s="74" customFormat="1" ht="16.5" customHeight="1">
      <c r="A14" s="113" t="s">
        <v>152</v>
      </c>
      <c r="B14" s="102">
        <v>1031465.6512399999</v>
      </c>
      <c r="C14" s="102">
        <v>1025627.8422398146</v>
      </c>
      <c r="D14" s="109">
        <v>5837.809000185342</v>
      </c>
      <c r="E14" s="110">
        <v>0.005691936938291825</v>
      </c>
      <c r="F14" s="102">
        <v>3421542.98705</v>
      </c>
      <c r="G14" s="102">
        <v>3129801.720902578</v>
      </c>
      <c r="H14" s="109">
        <v>291741.26614742214</v>
      </c>
      <c r="I14" s="110">
        <v>0.09321397716635202</v>
      </c>
    </row>
    <row r="15" spans="1:9" s="112" customFormat="1" ht="16.5" customHeight="1">
      <c r="A15" s="111"/>
      <c r="B15" s="102"/>
      <c r="C15" s="103"/>
      <c r="D15" s="109"/>
      <c r="E15" s="110"/>
      <c r="F15" s="102"/>
      <c r="G15" s="103"/>
      <c r="H15" s="109"/>
      <c r="I15" s="110"/>
    </row>
    <row r="16" spans="1:9" s="74" customFormat="1" ht="16.5" customHeight="1">
      <c r="A16" s="89" t="s">
        <v>153</v>
      </c>
      <c r="B16" s="114">
        <v>819058.13511</v>
      </c>
      <c r="C16" s="115">
        <v>822271.0252702092</v>
      </c>
      <c r="D16" s="116">
        <v>-3212.89016020915</v>
      </c>
      <c r="E16" s="117">
        <v>-0.00390733719354072</v>
      </c>
      <c r="F16" s="114">
        <v>2691797.86591</v>
      </c>
      <c r="G16" s="114">
        <v>2515443.7013662485</v>
      </c>
      <c r="H16" s="116">
        <v>176354.16454375163</v>
      </c>
      <c r="I16" s="117">
        <v>0.07010857148103371</v>
      </c>
    </row>
    <row r="17" spans="1:9" s="74" customFormat="1" ht="16.5" customHeight="1">
      <c r="A17" s="89" t="s">
        <v>154</v>
      </c>
      <c r="B17" s="114">
        <v>98064.07581</v>
      </c>
      <c r="C17" s="115">
        <v>86253.7653312</v>
      </c>
      <c r="D17" s="116">
        <v>11810.310478799991</v>
      </c>
      <c r="E17" s="117">
        <v>0.1369251583794676</v>
      </c>
      <c r="F17" s="114">
        <v>343163.83277</v>
      </c>
      <c r="G17" s="114">
        <v>245800.05653</v>
      </c>
      <c r="H17" s="116">
        <v>97363.77623999998</v>
      </c>
      <c r="I17" s="117">
        <v>0.39610965764003675</v>
      </c>
    </row>
    <row r="18" spans="1:9" s="74" customFormat="1" ht="16.5" customHeight="1">
      <c r="A18" s="89" t="s">
        <v>155</v>
      </c>
      <c r="B18" s="114">
        <v>105835.14233999999</v>
      </c>
      <c r="C18" s="115">
        <v>113264.69283107734</v>
      </c>
      <c r="D18" s="116">
        <v>-7429.550491077345</v>
      </c>
      <c r="E18" s="117">
        <v>-0.06559458473222328</v>
      </c>
      <c r="F18" s="114">
        <v>355361.81119000004</v>
      </c>
      <c r="G18" s="114">
        <v>351746.1103871292</v>
      </c>
      <c r="H18" s="116">
        <v>3615.7008028708515</v>
      </c>
      <c r="I18" s="117">
        <v>0.010279291500598082</v>
      </c>
    </row>
    <row r="19" spans="1:9" s="74" customFormat="1" ht="16.5" customHeight="1">
      <c r="A19" s="118" t="s">
        <v>192</v>
      </c>
      <c r="B19" s="114">
        <v>5579.89623</v>
      </c>
      <c r="C19" s="115">
        <v>3838.3588073279993</v>
      </c>
      <c r="D19" s="116">
        <v>1741.537422672001</v>
      </c>
      <c r="E19" s="117">
        <v>0.453719287354571</v>
      </c>
      <c r="F19" s="114">
        <v>22683.571320000003</v>
      </c>
      <c r="G19" s="114">
        <v>16811.8526192</v>
      </c>
      <c r="H19" s="116">
        <v>5871.718700800004</v>
      </c>
      <c r="I19" s="117">
        <v>0.3492606575728721</v>
      </c>
    </row>
    <row r="20" spans="1:9" s="74" customFormat="1" ht="16.5" customHeight="1">
      <c r="A20" s="118" t="s">
        <v>156</v>
      </c>
      <c r="B20" s="114">
        <v>146.30779</v>
      </c>
      <c r="C20" s="115">
        <v>0</v>
      </c>
      <c r="D20" s="116">
        <v>146.30779</v>
      </c>
      <c r="E20" s="117"/>
      <c r="F20" s="114">
        <v>387.38660000000004</v>
      </c>
      <c r="G20" s="114">
        <v>0</v>
      </c>
      <c r="H20" s="116">
        <v>387.38660000000004</v>
      </c>
      <c r="I20" s="117"/>
    </row>
    <row r="21" spans="1:9" s="74" customFormat="1" ht="16.5" customHeight="1">
      <c r="A21" s="118" t="s">
        <v>157</v>
      </c>
      <c r="B21" s="114">
        <v>2782.09396</v>
      </c>
      <c r="C21" s="115">
        <v>0</v>
      </c>
      <c r="D21" s="116">
        <v>2782.09396</v>
      </c>
      <c r="E21" s="117"/>
      <c r="F21" s="114">
        <v>8148.51926</v>
      </c>
      <c r="G21" s="114">
        <v>0</v>
      </c>
      <c r="H21" s="116">
        <v>8148.51926</v>
      </c>
      <c r="I21" s="117"/>
    </row>
    <row r="22" spans="1:9" s="112" customFormat="1" ht="16.5" customHeight="1">
      <c r="A22" s="119"/>
      <c r="B22" s="102"/>
      <c r="C22" s="103"/>
      <c r="D22" s="109"/>
      <c r="E22" s="110"/>
      <c r="F22" s="114">
        <v>0</v>
      </c>
      <c r="G22" s="114">
        <v>0</v>
      </c>
      <c r="H22" s="109"/>
      <c r="I22" s="110"/>
    </row>
    <row r="23" spans="1:9" s="74" customFormat="1" ht="16.5" customHeight="1">
      <c r="A23" s="120" t="s">
        <v>158</v>
      </c>
      <c r="B23" s="121">
        <v>1778798.98766</v>
      </c>
      <c r="C23" s="121">
        <v>1772909.2025968884</v>
      </c>
      <c r="D23" s="109">
        <v>5889.785063111689</v>
      </c>
      <c r="E23" s="110">
        <v>0.003322101918408772</v>
      </c>
      <c r="F23" s="114">
        <v>5713686.02955</v>
      </c>
      <c r="G23" s="114">
        <v>5510492.870551785</v>
      </c>
      <c r="H23" s="109">
        <v>203193.15899821464</v>
      </c>
      <c r="I23" s="110">
        <v>0.03687386296860741</v>
      </c>
    </row>
    <row r="24" spans="1:9" s="112" customFormat="1" ht="16.5" customHeight="1">
      <c r="A24" s="119"/>
      <c r="B24" s="122"/>
      <c r="C24" s="123"/>
      <c r="D24" s="109"/>
      <c r="E24" s="110"/>
      <c r="F24" s="114">
        <v>0</v>
      </c>
      <c r="G24" s="114">
        <v>0</v>
      </c>
      <c r="H24" s="109"/>
      <c r="I24" s="110"/>
    </row>
    <row r="25" spans="1:9" s="74" customFormat="1" ht="16.5" customHeight="1">
      <c r="A25" s="124" t="s">
        <v>159</v>
      </c>
      <c r="B25" s="114">
        <v>1441020.50076</v>
      </c>
      <c r="C25" s="115">
        <v>1419698.6799613656</v>
      </c>
      <c r="D25" s="109">
        <v>21321.82079863432</v>
      </c>
      <c r="E25" s="110">
        <v>0.015018553654790009</v>
      </c>
      <c r="F25" s="114">
        <v>4594264.26669</v>
      </c>
      <c r="G25" s="114">
        <v>4400965.507403033</v>
      </c>
      <c r="H25" s="109">
        <v>193298.7592869671</v>
      </c>
      <c r="I25" s="110">
        <v>0.043921898265690075</v>
      </c>
    </row>
    <row r="26" spans="1:9" s="112" customFormat="1" ht="16.5" customHeight="1">
      <c r="A26" s="125"/>
      <c r="B26" s="114">
        <v>41811.6</v>
      </c>
      <c r="C26" s="115">
        <v>0</v>
      </c>
      <c r="D26" s="109"/>
      <c r="E26" s="110"/>
      <c r="F26" s="114">
        <v>41811.6</v>
      </c>
      <c r="G26" s="114">
        <v>0</v>
      </c>
      <c r="H26" s="109"/>
      <c r="I26" s="110"/>
    </row>
    <row r="27" spans="1:9" s="74" customFormat="1" ht="16.5" customHeight="1">
      <c r="A27" s="124" t="s">
        <v>160</v>
      </c>
      <c r="B27" s="114">
        <v>41811.6</v>
      </c>
      <c r="C27" s="115">
        <v>45101.88612034046</v>
      </c>
      <c r="D27" s="109">
        <v>-3290.286120340461</v>
      </c>
      <c r="E27" s="110">
        <v>-0.0729522954219996</v>
      </c>
      <c r="F27" s="114">
        <v>163303.88524</v>
      </c>
      <c r="G27" s="114">
        <v>173606.7507801027</v>
      </c>
      <c r="H27" s="109">
        <v>-10302.865540102706</v>
      </c>
      <c r="I27" s="110">
        <v>-0.0593459960157467</v>
      </c>
    </row>
    <row r="28" spans="1:9" s="74" customFormat="1" ht="16.5" customHeight="1">
      <c r="A28" s="124" t="s">
        <v>161</v>
      </c>
      <c r="B28" s="114">
        <v>22744.5</v>
      </c>
      <c r="C28" s="115">
        <v>24225.457530581076</v>
      </c>
      <c r="D28" s="116">
        <v>-1480.9575305810758</v>
      </c>
      <c r="E28" s="117">
        <v>-0.06113228320710083</v>
      </c>
      <c r="F28" s="114">
        <v>72514.19525</v>
      </c>
      <c r="G28" s="114">
        <v>77135.11736469736</v>
      </c>
      <c r="H28" s="116">
        <v>-4620.922114697358</v>
      </c>
      <c r="I28" s="117">
        <v>-0.059906852709505666</v>
      </c>
    </row>
    <row r="29" spans="1:9" s="74" customFormat="1" ht="16.5" customHeight="1">
      <c r="A29" s="124" t="s">
        <v>162</v>
      </c>
      <c r="B29" s="114">
        <v>7374.1</v>
      </c>
      <c r="C29" s="115">
        <v>7854.217970921114</v>
      </c>
      <c r="D29" s="116">
        <v>-480.11797092111374</v>
      </c>
      <c r="E29" s="117">
        <v>-0.06112867922671202</v>
      </c>
      <c r="F29" s="114">
        <v>23510.08999</v>
      </c>
      <c r="G29" s="114">
        <v>25008.23871871714</v>
      </c>
      <c r="H29" s="116">
        <v>-1498.1487287171403</v>
      </c>
      <c r="I29" s="117">
        <v>-0.0599062071330864</v>
      </c>
    </row>
    <row r="30" spans="1:9" s="74" customFormat="1" ht="16.5" customHeight="1">
      <c r="A30" s="89" t="s">
        <v>163</v>
      </c>
      <c r="B30" s="114">
        <v>0</v>
      </c>
      <c r="C30" s="115">
        <v>0</v>
      </c>
      <c r="D30" s="116">
        <v>0</v>
      </c>
      <c r="E30" s="117"/>
      <c r="F30" s="114">
        <v>30000</v>
      </c>
      <c r="G30" s="114">
        <v>29999.998467167978</v>
      </c>
      <c r="H30" s="116">
        <v>0.0015328320223488845</v>
      </c>
      <c r="I30" s="117">
        <v>5.109440335560074E-08</v>
      </c>
    </row>
    <row r="31" spans="1:9" s="74" customFormat="1" ht="16.5" customHeight="1">
      <c r="A31" s="124" t="s">
        <v>193</v>
      </c>
      <c r="B31" s="114">
        <v>11693</v>
      </c>
      <c r="C31" s="115">
        <v>13022.210618838266</v>
      </c>
      <c r="D31" s="116">
        <v>-1329.2106188382659</v>
      </c>
      <c r="E31" s="117">
        <v>-0.10207257874599229</v>
      </c>
      <c r="F31" s="114">
        <v>37279.6</v>
      </c>
      <c r="G31" s="114">
        <v>41463.39622952024</v>
      </c>
      <c r="H31" s="116">
        <v>-4183.796229520238</v>
      </c>
      <c r="I31" s="117">
        <v>-0.10090336561821597</v>
      </c>
    </row>
    <row r="32" spans="1:9" s="112" customFormat="1" ht="16.5" customHeight="1">
      <c r="A32" s="111"/>
      <c r="B32" s="114">
        <v>0</v>
      </c>
      <c r="C32" s="115">
        <v>0</v>
      </c>
      <c r="D32" s="109"/>
      <c r="E32" s="110"/>
      <c r="F32" s="114">
        <v>0</v>
      </c>
      <c r="G32" s="114">
        <v>0</v>
      </c>
      <c r="H32" s="109"/>
      <c r="I32" s="110"/>
    </row>
    <row r="33" spans="1:15" s="74" customFormat="1" ht="16.5" customHeight="1">
      <c r="A33" s="124" t="s">
        <v>164</v>
      </c>
      <c r="B33" s="114">
        <v>234441.9</v>
      </c>
      <c r="C33" s="115">
        <v>248716.97258567892</v>
      </c>
      <c r="D33" s="109">
        <v>-14275.072585678921</v>
      </c>
      <c r="E33" s="110">
        <v>-0.05739484699123777</v>
      </c>
      <c r="F33" s="114">
        <v>734972.38348</v>
      </c>
      <c r="G33" s="114">
        <v>725951.3923293645</v>
      </c>
      <c r="H33" s="109">
        <v>9020.991150635411</v>
      </c>
      <c r="I33" s="110">
        <v>0.012426439629366511</v>
      </c>
      <c r="J33" s="126"/>
      <c r="K33" s="126"/>
      <c r="L33" s="126"/>
      <c r="M33" s="126"/>
      <c r="N33" s="126"/>
      <c r="O33" s="126"/>
    </row>
    <row r="34" spans="1:9" s="74" customFormat="1" ht="16.5" customHeight="1">
      <c r="A34" s="89" t="s">
        <v>165</v>
      </c>
      <c r="B34" s="114">
        <v>66104.9</v>
      </c>
      <c r="C34" s="115">
        <v>70129.58741461784</v>
      </c>
      <c r="D34" s="116">
        <v>-4024.687414617845</v>
      </c>
      <c r="E34" s="117">
        <v>-0.057389292636547545</v>
      </c>
      <c r="F34" s="114">
        <v>227945.07395999998</v>
      </c>
      <c r="G34" s="114">
        <v>225400.24876763718</v>
      </c>
      <c r="H34" s="116">
        <v>2544.8251923627977</v>
      </c>
      <c r="I34" s="117">
        <v>0.011290250149573846</v>
      </c>
    </row>
    <row r="35" spans="1:9" s="74" customFormat="1" ht="16.5" customHeight="1">
      <c r="A35" s="89" t="s">
        <v>166</v>
      </c>
      <c r="B35" s="114">
        <v>168337</v>
      </c>
      <c r="C35" s="115">
        <v>178587.3851710611</v>
      </c>
      <c r="D35" s="116">
        <v>-10250.38517106109</v>
      </c>
      <c r="E35" s="117">
        <v>-0.057397028134113126</v>
      </c>
      <c r="F35" s="114">
        <v>507027.30952</v>
      </c>
      <c r="G35" s="114">
        <v>500551.14356172737</v>
      </c>
      <c r="H35" s="116">
        <v>6476.1659582726425</v>
      </c>
      <c r="I35" s="117">
        <v>0.012938070448088007</v>
      </c>
    </row>
    <row r="36" spans="1:9" s="112" customFormat="1" ht="16.5" customHeight="1">
      <c r="A36" s="101"/>
      <c r="B36" s="114">
        <v>0</v>
      </c>
      <c r="C36" s="115">
        <v>0</v>
      </c>
      <c r="D36" s="109"/>
      <c r="E36" s="110"/>
      <c r="F36" s="114">
        <v>0</v>
      </c>
      <c r="G36" s="114">
        <v>0</v>
      </c>
      <c r="H36" s="109"/>
      <c r="I36" s="110"/>
    </row>
    <row r="37" spans="1:10" s="74" customFormat="1" ht="16.5" customHeight="1">
      <c r="A37" s="124" t="s">
        <v>167</v>
      </c>
      <c r="B37" s="114">
        <v>17969.8</v>
      </c>
      <c r="C37" s="115">
        <v>13488.799595071267</v>
      </c>
      <c r="D37" s="109">
        <v>4481.000404928733</v>
      </c>
      <c r="E37" s="110">
        <v>0.33220157015054663</v>
      </c>
      <c r="F37" s="114">
        <v>83879.46642</v>
      </c>
      <c r="G37" s="114">
        <v>67526.56786325159</v>
      </c>
      <c r="H37" s="109">
        <v>16352.898556748405</v>
      </c>
      <c r="I37" s="110">
        <v>0.24216984624281138</v>
      </c>
      <c r="J37" s="126"/>
    </row>
    <row r="38" spans="1:9" s="74" customFormat="1" ht="16.5" customHeight="1">
      <c r="A38" s="89" t="s">
        <v>168</v>
      </c>
      <c r="B38" s="114">
        <v>3242.5</v>
      </c>
      <c r="C38" s="115">
        <v>3242.5</v>
      </c>
      <c r="D38" s="116">
        <v>0</v>
      </c>
      <c r="E38" s="117">
        <v>0</v>
      </c>
      <c r="F38" s="114">
        <v>9727.5</v>
      </c>
      <c r="G38" s="114">
        <v>9727.5</v>
      </c>
      <c r="H38" s="116">
        <v>0</v>
      </c>
      <c r="I38" s="117">
        <v>0</v>
      </c>
    </row>
    <row r="39" spans="1:9" s="74" customFormat="1" ht="16.5" customHeight="1">
      <c r="A39" s="89" t="s">
        <v>169</v>
      </c>
      <c r="B39" s="114">
        <v>14727.3</v>
      </c>
      <c r="C39" s="115">
        <v>10246.299595071267</v>
      </c>
      <c r="D39" s="116">
        <v>4481.000404928733</v>
      </c>
      <c r="E39" s="117">
        <v>0.43732865346668265</v>
      </c>
      <c r="F39" s="114">
        <v>74151.96642</v>
      </c>
      <c r="G39" s="114">
        <v>57799.06786325159</v>
      </c>
      <c r="H39" s="116">
        <v>16352.898556748405</v>
      </c>
      <c r="I39" s="117">
        <v>0.28292668309873403</v>
      </c>
    </row>
    <row r="40" spans="1:9" s="112" customFormat="1" ht="16.5" customHeight="1">
      <c r="A40" s="101"/>
      <c r="B40" s="114">
        <v>0</v>
      </c>
      <c r="C40" s="115">
        <v>0</v>
      </c>
      <c r="D40" s="109"/>
      <c r="E40" s="110"/>
      <c r="F40" s="114">
        <v>0</v>
      </c>
      <c r="G40" s="114">
        <v>0</v>
      </c>
      <c r="H40" s="109"/>
      <c r="I40" s="110"/>
    </row>
    <row r="41" spans="1:9" s="74" customFormat="1" ht="16.5" customHeight="1">
      <c r="A41" s="124" t="s">
        <v>170</v>
      </c>
      <c r="B41" s="114">
        <v>23513.136900000005</v>
      </c>
      <c r="C41" s="115">
        <v>21796.59313042123</v>
      </c>
      <c r="D41" s="109">
        <v>1716.5437695787732</v>
      </c>
      <c r="E41" s="110">
        <v>0.07875284725955703</v>
      </c>
      <c r="F41" s="114">
        <v>76496.44399</v>
      </c>
      <c r="G41" s="114">
        <v>70902.06095017327</v>
      </c>
      <c r="H41" s="109">
        <v>5594.383039826731</v>
      </c>
      <c r="I41" s="110">
        <v>0.07890296790890476</v>
      </c>
    </row>
    <row r="42" spans="1:9" s="74" customFormat="1" ht="16.5" customHeight="1">
      <c r="A42" s="124" t="s">
        <v>171</v>
      </c>
      <c r="B42" s="114">
        <v>21102.173400000003</v>
      </c>
      <c r="C42" s="115">
        <v>20119.220997966397</v>
      </c>
      <c r="D42" s="116">
        <v>982.9524020336066</v>
      </c>
      <c r="E42" s="117">
        <v>0.04885638475430839</v>
      </c>
      <c r="F42" s="114">
        <v>64356.22722</v>
      </c>
      <c r="G42" s="114">
        <v>61440.05519715783</v>
      </c>
      <c r="H42" s="116">
        <v>2916.172022842169</v>
      </c>
      <c r="I42" s="117">
        <v>0.04746369470997918</v>
      </c>
    </row>
    <row r="43" spans="1:9" s="74" customFormat="1" ht="16.5" customHeight="1">
      <c r="A43" s="124" t="s">
        <v>172</v>
      </c>
      <c r="B43" s="114">
        <v>2410.9635</v>
      </c>
      <c r="C43" s="115">
        <v>1677.3721324548364</v>
      </c>
      <c r="D43" s="116">
        <v>733.5913675451634</v>
      </c>
      <c r="E43" s="117">
        <v>0.4373456273364643</v>
      </c>
      <c r="F43" s="114">
        <v>12140.21677</v>
      </c>
      <c r="G43" s="114">
        <v>9462.005753015443</v>
      </c>
      <c r="H43" s="116">
        <v>2678.2110169845582</v>
      </c>
      <c r="I43" s="117">
        <v>0.2830489736418772</v>
      </c>
    </row>
    <row r="44" spans="1:9" s="112" customFormat="1" ht="16.5" customHeight="1">
      <c r="A44" s="127"/>
      <c r="B44" s="114">
        <v>0</v>
      </c>
      <c r="C44" s="115">
        <v>0</v>
      </c>
      <c r="D44" s="109"/>
      <c r="E44" s="110"/>
      <c r="F44" s="114">
        <v>0</v>
      </c>
      <c r="G44" s="114">
        <v>0</v>
      </c>
      <c r="H44" s="109"/>
      <c r="I44" s="110"/>
    </row>
    <row r="45" spans="1:9" s="74" customFormat="1" ht="16.5" customHeight="1">
      <c r="A45" s="124" t="s">
        <v>173</v>
      </c>
      <c r="B45" s="114">
        <v>20042.05</v>
      </c>
      <c r="C45" s="115">
        <v>24106.271204010944</v>
      </c>
      <c r="D45" s="109">
        <v>-4064.2212040109443</v>
      </c>
      <c r="E45" s="110">
        <v>-0.16859601261495455</v>
      </c>
      <c r="F45" s="114">
        <v>60769.58373</v>
      </c>
      <c r="G45" s="114">
        <v>71540.591225861</v>
      </c>
      <c r="H45" s="109">
        <v>-10771.007495861006</v>
      </c>
      <c r="I45" s="110">
        <v>-0.15055798828745806</v>
      </c>
    </row>
    <row r="46" spans="1:9" s="74" customFormat="1" ht="16.5" customHeight="1">
      <c r="A46" s="124" t="s">
        <v>174</v>
      </c>
      <c r="B46" s="114">
        <v>2.6</v>
      </c>
      <c r="C46" s="115">
        <v>91.66666666666667</v>
      </c>
      <c r="D46" s="116">
        <v>-89.06666666666668</v>
      </c>
      <c r="E46" s="117"/>
      <c r="F46" s="114">
        <v>8.12452</v>
      </c>
      <c r="G46" s="114">
        <v>275</v>
      </c>
      <c r="H46" s="116">
        <v>-266.87548</v>
      </c>
      <c r="I46" s="117"/>
    </row>
    <row r="47" spans="1:9" s="74" customFormat="1" ht="16.5" customHeight="1">
      <c r="A47" s="124" t="s">
        <v>175</v>
      </c>
      <c r="B47" s="114">
        <v>11290.75</v>
      </c>
      <c r="C47" s="115">
        <v>11290.75</v>
      </c>
      <c r="D47" s="116">
        <v>0</v>
      </c>
      <c r="E47" s="117">
        <v>0</v>
      </c>
      <c r="F47" s="114">
        <v>33872.25</v>
      </c>
      <c r="G47" s="114">
        <v>33872.25</v>
      </c>
      <c r="H47" s="116">
        <v>0</v>
      </c>
      <c r="I47" s="117">
        <v>0</v>
      </c>
    </row>
    <row r="48" spans="1:9" s="74" customFormat="1" ht="16.5" customHeight="1">
      <c r="A48" s="124" t="s">
        <v>176</v>
      </c>
      <c r="B48" s="114">
        <v>9950</v>
      </c>
      <c r="C48" s="115">
        <v>9950</v>
      </c>
      <c r="D48" s="116"/>
      <c r="E48" s="117"/>
      <c r="F48" s="114">
        <v>29850</v>
      </c>
      <c r="G48" s="114">
        <v>29850</v>
      </c>
      <c r="H48" s="116"/>
      <c r="I48" s="117"/>
    </row>
    <row r="49" spans="1:9" s="74" customFormat="1" ht="16.5" customHeight="1">
      <c r="A49" s="124" t="s">
        <v>177</v>
      </c>
      <c r="B49" s="114">
        <v>90.75</v>
      </c>
      <c r="C49" s="115">
        <v>90.75</v>
      </c>
      <c r="D49" s="116"/>
      <c r="E49" s="117"/>
      <c r="F49" s="114">
        <v>272.25</v>
      </c>
      <c r="G49" s="114">
        <v>272.25</v>
      </c>
      <c r="H49" s="116"/>
      <c r="I49" s="117"/>
    </row>
    <row r="50" spans="1:9" s="74" customFormat="1" ht="16.5" customHeight="1">
      <c r="A50" s="124" t="s">
        <v>178</v>
      </c>
      <c r="B50" s="114">
        <v>691.667</v>
      </c>
      <c r="C50" s="115">
        <v>691.667</v>
      </c>
      <c r="D50" s="116"/>
      <c r="E50" s="117"/>
      <c r="F50" s="114">
        <v>2075.001</v>
      </c>
      <c r="G50" s="114">
        <v>2075.001</v>
      </c>
      <c r="H50" s="116"/>
      <c r="I50" s="117"/>
    </row>
    <row r="51" spans="1:9" s="74" customFormat="1" ht="16.5" customHeight="1">
      <c r="A51" s="124" t="s">
        <v>179</v>
      </c>
      <c r="B51" s="114">
        <v>558.333</v>
      </c>
      <c r="C51" s="115">
        <v>558.333</v>
      </c>
      <c r="D51" s="116"/>
      <c r="E51" s="117"/>
      <c r="F51" s="114">
        <v>1674.9989999999998</v>
      </c>
      <c r="G51" s="114">
        <v>1674.9989999999998</v>
      </c>
      <c r="H51" s="116"/>
      <c r="I51" s="117"/>
    </row>
    <row r="52" spans="1:9" s="74" customFormat="1" ht="16.5" customHeight="1">
      <c r="A52" s="124" t="s">
        <v>180</v>
      </c>
      <c r="B52" s="114">
        <v>500</v>
      </c>
      <c r="C52" s="115">
        <v>500</v>
      </c>
      <c r="D52" s="116">
        <v>0</v>
      </c>
      <c r="E52" s="117">
        <v>0</v>
      </c>
      <c r="F52" s="114">
        <v>1499.99995</v>
      </c>
      <c r="G52" s="114">
        <v>1500</v>
      </c>
      <c r="H52" s="116">
        <v>-5.000000010113581E-05</v>
      </c>
      <c r="I52" s="117">
        <v>-3.333333340075721E-08</v>
      </c>
    </row>
    <row r="53" spans="1:9" s="74" customFormat="1" ht="16.5" customHeight="1" thickBot="1">
      <c r="A53" s="124" t="s">
        <v>181</v>
      </c>
      <c r="B53" s="114">
        <v>8248.7</v>
      </c>
      <c r="C53" s="115">
        <v>12223.854537344278</v>
      </c>
      <c r="D53" s="116">
        <v>-3975.154537344277</v>
      </c>
      <c r="E53" s="117">
        <v>-0.3251964857075196</v>
      </c>
      <c r="F53" s="114">
        <v>25389.20926</v>
      </c>
      <c r="G53" s="114">
        <v>35893.341225861004</v>
      </c>
      <c r="H53" s="128">
        <v>-10504.131965861005</v>
      </c>
      <c r="I53" s="129">
        <v>-0.2926484859618703</v>
      </c>
    </row>
    <row r="54" spans="1:9" s="74" customFormat="1" ht="16.5" customHeight="1">
      <c r="A54" s="130" t="s">
        <v>182</v>
      </c>
      <c r="B54" s="131">
        <v>53352.4445</v>
      </c>
      <c r="C54" s="132">
        <v>42527.075765170004</v>
      </c>
      <c r="D54" s="133">
        <v>10825.368734829994</v>
      </c>
      <c r="E54" s="134">
        <v>0.2545523890381396</v>
      </c>
      <c r="F54" s="131">
        <v>136125.9125</v>
      </c>
      <c r="G54" s="131">
        <v>134163.38462104838</v>
      </c>
      <c r="H54" s="109">
        <v>1962.5278789516306</v>
      </c>
      <c r="I54" s="110">
        <v>0.014627894820147055</v>
      </c>
    </row>
    <row r="55" spans="1:9" s="74" customFormat="1" ht="16.5" customHeight="1" thickBot="1">
      <c r="A55" s="135"/>
      <c r="B55" s="136"/>
      <c r="C55" s="137"/>
      <c r="D55" s="138"/>
      <c r="E55" s="139"/>
      <c r="F55" s="136"/>
      <c r="G55" s="137"/>
      <c r="H55" s="138"/>
      <c r="I55" s="139"/>
    </row>
    <row r="56" spans="1:9" s="72" customFormat="1" ht="16.5" customHeight="1" thickBot="1">
      <c r="A56" s="140"/>
      <c r="B56" s="141"/>
      <c r="C56" s="141"/>
      <c r="D56" s="142"/>
      <c r="E56" s="143"/>
      <c r="F56" s="141"/>
      <c r="G56" s="141"/>
      <c r="H56" s="142"/>
      <c r="I56" s="143"/>
    </row>
    <row r="57" spans="1:9" s="74" customFormat="1" ht="16.5" customHeight="1" thickBot="1">
      <c r="A57" s="144" t="s">
        <v>183</v>
      </c>
      <c r="B57" s="145">
        <v>73645.78103</v>
      </c>
      <c r="C57" s="146">
        <v>48383.58807327999</v>
      </c>
      <c r="D57" s="147">
        <v>25262.192956720006</v>
      </c>
      <c r="E57" s="148">
        <v>0.5221231819033103</v>
      </c>
      <c r="F57" s="149">
        <v>308134.24226</v>
      </c>
      <c r="G57" s="149">
        <v>198118.526192</v>
      </c>
      <c r="H57" s="147">
        <v>110015.71606800004</v>
      </c>
      <c r="I57" s="148">
        <v>0.5553025160372027</v>
      </c>
    </row>
    <row r="58" spans="1:5" s="74" customFormat="1" ht="16.5" customHeight="1">
      <c r="A58" s="150"/>
      <c r="B58" s="151"/>
      <c r="C58" s="151"/>
      <c r="D58" s="140"/>
      <c r="E58" s="73"/>
    </row>
    <row r="59" spans="1:5" s="74" customFormat="1" ht="16.5" customHeight="1">
      <c r="A59" s="152" t="s">
        <v>184</v>
      </c>
      <c r="B59" s="151"/>
      <c r="C59" s="151"/>
      <c r="D59" s="140"/>
      <c r="E59" s="140"/>
    </row>
    <row r="60" spans="1:5" s="74" customFormat="1" ht="16.5" customHeight="1">
      <c r="A60" s="153" t="s">
        <v>185</v>
      </c>
      <c r="B60" s="151"/>
      <c r="C60" s="151"/>
      <c r="D60" s="140"/>
      <c r="E60" s="140"/>
    </row>
    <row r="61" spans="1:5" s="74" customFormat="1" ht="16.5" customHeight="1">
      <c r="A61" s="140" t="s">
        <v>186</v>
      </c>
      <c r="B61" s="151"/>
      <c r="C61" s="151"/>
      <c r="D61" s="140"/>
      <c r="E61" s="73"/>
    </row>
    <row r="62" spans="1:5" s="74" customFormat="1" ht="16.5" customHeight="1">
      <c r="A62" s="140"/>
      <c r="B62" s="151"/>
      <c r="C62" s="151"/>
      <c r="D62" s="140"/>
      <c r="E62" s="73"/>
    </row>
    <row r="63" spans="1:256" s="74" customFormat="1" ht="16.5" customHeight="1" thickBot="1">
      <c r="A63" s="152" t="s">
        <v>187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 t="s">
        <v>187</v>
      </c>
      <c r="BX63" s="152" t="s">
        <v>187</v>
      </c>
      <c r="BY63" s="152" t="s">
        <v>187</v>
      </c>
      <c r="BZ63" s="152" t="s">
        <v>187</v>
      </c>
      <c r="CA63" s="152" t="s">
        <v>187</v>
      </c>
      <c r="CB63" s="152" t="s">
        <v>187</v>
      </c>
      <c r="CC63" s="152" t="s">
        <v>187</v>
      </c>
      <c r="CD63" s="152" t="s">
        <v>187</v>
      </c>
      <c r="CE63" s="152" t="s">
        <v>187</v>
      </c>
      <c r="CF63" s="152" t="s">
        <v>187</v>
      </c>
      <c r="CG63" s="152" t="s">
        <v>187</v>
      </c>
      <c r="CH63" s="152" t="s">
        <v>187</v>
      </c>
      <c r="CI63" s="152" t="s">
        <v>187</v>
      </c>
      <c r="CJ63" s="152" t="s">
        <v>187</v>
      </c>
      <c r="CK63" s="152" t="s">
        <v>187</v>
      </c>
      <c r="CL63" s="152" t="s">
        <v>187</v>
      </c>
      <c r="CM63" s="152" t="s">
        <v>187</v>
      </c>
      <c r="CN63" s="152" t="s">
        <v>187</v>
      </c>
      <c r="CO63" s="152" t="s">
        <v>187</v>
      </c>
      <c r="CP63" s="152" t="s">
        <v>187</v>
      </c>
      <c r="CQ63" s="152" t="s">
        <v>187</v>
      </c>
      <c r="CR63" s="152" t="s">
        <v>187</v>
      </c>
      <c r="CS63" s="152" t="s">
        <v>187</v>
      </c>
      <c r="CT63" s="152" t="s">
        <v>187</v>
      </c>
      <c r="CU63" s="152" t="s">
        <v>187</v>
      </c>
      <c r="CV63" s="152" t="s">
        <v>187</v>
      </c>
      <c r="CW63" s="152" t="s">
        <v>187</v>
      </c>
      <c r="CX63" s="152" t="s">
        <v>187</v>
      </c>
      <c r="CY63" s="152" t="s">
        <v>187</v>
      </c>
      <c r="CZ63" s="152" t="s">
        <v>187</v>
      </c>
      <c r="DA63" s="152" t="s">
        <v>187</v>
      </c>
      <c r="DB63" s="152" t="s">
        <v>187</v>
      </c>
      <c r="DC63" s="152" t="s">
        <v>187</v>
      </c>
      <c r="DD63" s="152" t="s">
        <v>187</v>
      </c>
      <c r="DE63" s="152" t="s">
        <v>187</v>
      </c>
      <c r="DF63" s="152" t="s">
        <v>187</v>
      </c>
      <c r="DG63" s="152" t="s">
        <v>187</v>
      </c>
      <c r="DH63" s="152" t="s">
        <v>187</v>
      </c>
      <c r="DI63" s="152" t="s">
        <v>187</v>
      </c>
      <c r="DJ63" s="152" t="s">
        <v>187</v>
      </c>
      <c r="DK63" s="152" t="s">
        <v>187</v>
      </c>
      <c r="DL63" s="152" t="s">
        <v>187</v>
      </c>
      <c r="DM63" s="152" t="s">
        <v>187</v>
      </c>
      <c r="DN63" s="152" t="s">
        <v>187</v>
      </c>
      <c r="DO63" s="152" t="s">
        <v>187</v>
      </c>
      <c r="DP63" s="152" t="s">
        <v>187</v>
      </c>
      <c r="DQ63" s="152" t="s">
        <v>187</v>
      </c>
      <c r="DR63" s="152" t="s">
        <v>187</v>
      </c>
      <c r="DS63" s="152" t="s">
        <v>187</v>
      </c>
      <c r="DT63" s="152" t="s">
        <v>187</v>
      </c>
      <c r="DU63" s="152" t="s">
        <v>187</v>
      </c>
      <c r="DV63" s="152" t="s">
        <v>187</v>
      </c>
      <c r="DW63" s="152" t="s">
        <v>187</v>
      </c>
      <c r="DX63" s="152" t="s">
        <v>187</v>
      </c>
      <c r="DY63" s="152" t="s">
        <v>187</v>
      </c>
      <c r="DZ63" s="152" t="s">
        <v>187</v>
      </c>
      <c r="EA63" s="152" t="s">
        <v>187</v>
      </c>
      <c r="EB63" s="152" t="s">
        <v>187</v>
      </c>
      <c r="EC63" s="152" t="s">
        <v>187</v>
      </c>
      <c r="ED63" s="152" t="s">
        <v>187</v>
      </c>
      <c r="EE63" s="152" t="s">
        <v>187</v>
      </c>
      <c r="EF63" s="152" t="s">
        <v>187</v>
      </c>
      <c r="EG63" s="152" t="s">
        <v>187</v>
      </c>
      <c r="EH63" s="152" t="s">
        <v>187</v>
      </c>
      <c r="EI63" s="152" t="s">
        <v>187</v>
      </c>
      <c r="EJ63" s="152" t="s">
        <v>187</v>
      </c>
      <c r="EK63" s="152" t="s">
        <v>187</v>
      </c>
      <c r="EL63" s="152" t="s">
        <v>187</v>
      </c>
      <c r="EM63" s="152" t="s">
        <v>187</v>
      </c>
      <c r="EN63" s="152" t="s">
        <v>187</v>
      </c>
      <c r="EO63" s="152" t="s">
        <v>187</v>
      </c>
      <c r="EP63" s="152" t="s">
        <v>187</v>
      </c>
      <c r="EQ63" s="152" t="s">
        <v>187</v>
      </c>
      <c r="ER63" s="152" t="s">
        <v>187</v>
      </c>
      <c r="ES63" s="152" t="s">
        <v>187</v>
      </c>
      <c r="ET63" s="152" t="s">
        <v>187</v>
      </c>
      <c r="EU63" s="152" t="s">
        <v>187</v>
      </c>
      <c r="EV63" s="152" t="s">
        <v>187</v>
      </c>
      <c r="EW63" s="152" t="s">
        <v>187</v>
      </c>
      <c r="EX63" s="152" t="s">
        <v>187</v>
      </c>
      <c r="EY63" s="152" t="s">
        <v>187</v>
      </c>
      <c r="EZ63" s="152" t="s">
        <v>187</v>
      </c>
      <c r="FA63" s="152" t="s">
        <v>187</v>
      </c>
      <c r="FB63" s="152" t="s">
        <v>187</v>
      </c>
      <c r="FC63" s="152" t="s">
        <v>187</v>
      </c>
      <c r="FD63" s="152" t="s">
        <v>187</v>
      </c>
      <c r="FE63" s="152" t="s">
        <v>187</v>
      </c>
      <c r="FF63" s="152" t="s">
        <v>187</v>
      </c>
      <c r="FG63" s="152" t="s">
        <v>187</v>
      </c>
      <c r="FH63" s="152" t="s">
        <v>187</v>
      </c>
      <c r="FI63" s="152" t="s">
        <v>187</v>
      </c>
      <c r="FJ63" s="152" t="s">
        <v>187</v>
      </c>
      <c r="FK63" s="152" t="s">
        <v>187</v>
      </c>
      <c r="FL63" s="152" t="s">
        <v>187</v>
      </c>
      <c r="FM63" s="152" t="s">
        <v>187</v>
      </c>
      <c r="FN63" s="152" t="s">
        <v>187</v>
      </c>
      <c r="FO63" s="152" t="s">
        <v>187</v>
      </c>
      <c r="FP63" s="152" t="s">
        <v>187</v>
      </c>
      <c r="FQ63" s="152" t="s">
        <v>187</v>
      </c>
      <c r="FR63" s="152" t="s">
        <v>187</v>
      </c>
      <c r="FS63" s="152" t="s">
        <v>187</v>
      </c>
      <c r="FT63" s="152" t="s">
        <v>187</v>
      </c>
      <c r="FU63" s="152" t="s">
        <v>187</v>
      </c>
      <c r="FV63" s="152" t="s">
        <v>187</v>
      </c>
      <c r="FW63" s="152" t="s">
        <v>187</v>
      </c>
      <c r="FX63" s="152" t="s">
        <v>187</v>
      </c>
      <c r="FY63" s="152" t="s">
        <v>187</v>
      </c>
      <c r="FZ63" s="152" t="s">
        <v>187</v>
      </c>
      <c r="GA63" s="152" t="s">
        <v>187</v>
      </c>
      <c r="GB63" s="152" t="s">
        <v>187</v>
      </c>
      <c r="GC63" s="152" t="s">
        <v>187</v>
      </c>
      <c r="GD63" s="152" t="s">
        <v>187</v>
      </c>
      <c r="GE63" s="152" t="s">
        <v>187</v>
      </c>
      <c r="GF63" s="152" t="s">
        <v>187</v>
      </c>
      <c r="GG63" s="152" t="s">
        <v>187</v>
      </c>
      <c r="GH63" s="152" t="s">
        <v>187</v>
      </c>
      <c r="GI63" s="152" t="s">
        <v>187</v>
      </c>
      <c r="GJ63" s="152" t="s">
        <v>187</v>
      </c>
      <c r="GK63" s="152" t="s">
        <v>187</v>
      </c>
      <c r="GL63" s="152" t="s">
        <v>187</v>
      </c>
      <c r="GM63" s="152" t="s">
        <v>187</v>
      </c>
      <c r="GN63" s="152" t="s">
        <v>187</v>
      </c>
      <c r="GO63" s="152" t="s">
        <v>187</v>
      </c>
      <c r="GP63" s="152" t="s">
        <v>187</v>
      </c>
      <c r="GQ63" s="152" t="s">
        <v>187</v>
      </c>
      <c r="GR63" s="152" t="s">
        <v>187</v>
      </c>
      <c r="GS63" s="152" t="s">
        <v>187</v>
      </c>
      <c r="GT63" s="152" t="s">
        <v>187</v>
      </c>
      <c r="GU63" s="152" t="s">
        <v>187</v>
      </c>
      <c r="GV63" s="152" t="s">
        <v>187</v>
      </c>
      <c r="GW63" s="152" t="s">
        <v>187</v>
      </c>
      <c r="GX63" s="152" t="s">
        <v>187</v>
      </c>
      <c r="GY63" s="152" t="s">
        <v>187</v>
      </c>
      <c r="GZ63" s="152" t="s">
        <v>187</v>
      </c>
      <c r="HA63" s="152" t="s">
        <v>187</v>
      </c>
      <c r="HB63" s="152" t="s">
        <v>187</v>
      </c>
      <c r="HC63" s="152" t="s">
        <v>187</v>
      </c>
      <c r="HD63" s="152" t="s">
        <v>187</v>
      </c>
      <c r="HE63" s="152" t="s">
        <v>187</v>
      </c>
      <c r="HF63" s="152" t="s">
        <v>187</v>
      </c>
      <c r="HG63" s="152" t="s">
        <v>187</v>
      </c>
      <c r="HH63" s="152" t="s">
        <v>187</v>
      </c>
      <c r="HI63" s="152" t="s">
        <v>187</v>
      </c>
      <c r="HJ63" s="152" t="s">
        <v>187</v>
      </c>
      <c r="HK63" s="152" t="s">
        <v>187</v>
      </c>
      <c r="HL63" s="152" t="s">
        <v>187</v>
      </c>
      <c r="HM63" s="152" t="s">
        <v>187</v>
      </c>
      <c r="HN63" s="152" t="s">
        <v>187</v>
      </c>
      <c r="HO63" s="152" t="s">
        <v>187</v>
      </c>
      <c r="HP63" s="152" t="s">
        <v>187</v>
      </c>
      <c r="HQ63" s="152" t="s">
        <v>187</v>
      </c>
      <c r="HR63" s="152" t="s">
        <v>187</v>
      </c>
      <c r="HS63" s="152" t="s">
        <v>187</v>
      </c>
      <c r="HT63" s="152" t="s">
        <v>187</v>
      </c>
      <c r="HU63" s="152" t="s">
        <v>187</v>
      </c>
      <c r="HV63" s="152" t="s">
        <v>187</v>
      </c>
      <c r="HW63" s="152" t="s">
        <v>187</v>
      </c>
      <c r="HX63" s="152" t="s">
        <v>187</v>
      </c>
      <c r="HY63" s="152" t="s">
        <v>187</v>
      </c>
      <c r="HZ63" s="152" t="s">
        <v>187</v>
      </c>
      <c r="IA63" s="152" t="s">
        <v>187</v>
      </c>
      <c r="IB63" s="152" t="s">
        <v>187</v>
      </c>
      <c r="IC63" s="152" t="s">
        <v>187</v>
      </c>
      <c r="ID63" s="152" t="s">
        <v>187</v>
      </c>
      <c r="IE63" s="152" t="s">
        <v>187</v>
      </c>
      <c r="IF63" s="152" t="s">
        <v>187</v>
      </c>
      <c r="IG63" s="152" t="s">
        <v>187</v>
      </c>
      <c r="IH63" s="152" t="s">
        <v>187</v>
      </c>
      <c r="II63" s="152" t="s">
        <v>187</v>
      </c>
      <c r="IJ63" s="152" t="s">
        <v>187</v>
      </c>
      <c r="IK63" s="152" t="s">
        <v>187</v>
      </c>
      <c r="IL63" s="152" t="s">
        <v>187</v>
      </c>
      <c r="IM63" s="152" t="s">
        <v>187</v>
      </c>
      <c r="IN63" s="152" t="s">
        <v>187</v>
      </c>
      <c r="IO63" s="152" t="s">
        <v>187</v>
      </c>
      <c r="IP63" s="152" t="s">
        <v>187</v>
      </c>
      <c r="IQ63" s="152" t="s">
        <v>187</v>
      </c>
      <c r="IR63" s="152" t="s">
        <v>187</v>
      </c>
      <c r="IS63" s="152" t="s">
        <v>187</v>
      </c>
      <c r="IT63" s="152" t="s">
        <v>187</v>
      </c>
      <c r="IU63" s="152" t="s">
        <v>187</v>
      </c>
      <c r="IV63" s="152" t="s">
        <v>187</v>
      </c>
    </row>
    <row r="64" spans="1:5" s="74" customFormat="1" ht="16.5" customHeight="1" thickBot="1">
      <c r="A64" s="154"/>
      <c r="B64" s="166" t="s">
        <v>188</v>
      </c>
      <c r="C64" s="166" t="s">
        <v>189</v>
      </c>
      <c r="D64" s="140"/>
      <c r="E64" s="73"/>
    </row>
    <row r="65" spans="1:5" s="74" customFormat="1" ht="16.5" customHeight="1">
      <c r="A65" s="155" t="s">
        <v>194</v>
      </c>
      <c r="B65" s="156">
        <v>5784.604769999999</v>
      </c>
      <c r="C65" s="156">
        <v>18382.660289999996</v>
      </c>
      <c r="D65" s="140"/>
      <c r="E65" s="73"/>
    </row>
    <row r="66" spans="1:5" s="74" customFormat="1" ht="16.5" customHeight="1">
      <c r="A66" s="155" t="s">
        <v>195</v>
      </c>
      <c r="B66" s="156">
        <v>1910.9985</v>
      </c>
      <c r="C66" s="156">
        <v>6278.25235</v>
      </c>
      <c r="E66" s="157"/>
    </row>
    <row r="67" spans="1:5" s="74" customFormat="1" ht="16.5" customHeight="1">
      <c r="A67" s="155" t="s">
        <v>196</v>
      </c>
      <c r="B67" s="156">
        <v>332.75478000000004</v>
      </c>
      <c r="C67" s="156">
        <v>1015.1181100000001</v>
      </c>
      <c r="E67" s="157"/>
    </row>
    <row r="68" spans="1:5" s="74" customFormat="1" ht="16.5" customHeight="1">
      <c r="A68" s="158" t="s">
        <v>197</v>
      </c>
      <c r="B68" s="156">
        <v>870.4583</v>
      </c>
      <c r="C68" s="156">
        <v>3123.27162</v>
      </c>
      <c r="D68" s="140"/>
      <c r="E68" s="73"/>
    </row>
    <row r="69" spans="1:5" s="74" customFormat="1" ht="16.5" customHeight="1" thickBot="1">
      <c r="A69" s="158" t="s">
        <v>198</v>
      </c>
      <c r="B69" s="156">
        <v>109.37603</v>
      </c>
      <c r="C69" s="156">
        <v>388.83130000000006</v>
      </c>
      <c r="D69" s="159"/>
      <c r="E69" s="157"/>
    </row>
    <row r="70" spans="1:5" s="74" customFormat="1" ht="16.5" customHeight="1" thickBot="1">
      <c r="A70" s="160" t="s">
        <v>190</v>
      </c>
      <c r="B70" s="161">
        <v>9008.192379999999</v>
      </c>
      <c r="C70" s="161">
        <v>29188.133669999996</v>
      </c>
      <c r="E70" s="157"/>
    </row>
    <row r="71" spans="1:5" s="74" customFormat="1" ht="16.5" customHeight="1">
      <c r="A71" s="162"/>
      <c r="B71" s="163"/>
      <c r="C71" s="163"/>
      <c r="E71" s="157"/>
    </row>
    <row r="72" spans="1:5" s="74" customFormat="1" ht="16.5" customHeight="1">
      <c r="A72" s="164" t="s">
        <v>191</v>
      </c>
      <c r="B72" s="163"/>
      <c r="C72" s="163"/>
      <c r="E72" s="165"/>
    </row>
    <row r="73" ht="30" customHeight="1">
      <c r="E73" s="67"/>
    </row>
    <row r="74" ht="30" customHeight="1">
      <c r="B74" s="69"/>
    </row>
  </sheetData>
  <sheetProtection/>
  <mergeCells count="4">
    <mergeCell ref="B8:E8"/>
    <mergeCell ref="F8:I8"/>
    <mergeCell ref="B9:E9"/>
    <mergeCell ref="F9:I9"/>
  </mergeCells>
  <dataValidations count="3">
    <dataValidation allowBlank="1" showErrorMessage="1" sqref="J54:N54 A57 A68 A54 A19 J19:IV19"/>
    <dataValidation allowBlank="1" showInputMessage="1" showErrorMessage="1" promptTitle="OJO" prompt="ESTA ALTERNATIVA ES LA QUE QUE FUE A PRESUPUESTO 2007" sqref="A4:A5"/>
    <dataValidation allowBlank="1" showErrorMessage="1" sqref="B14:C54 B13 B12:C12 B57:D57 F14:G54 F13 F12:G12 F57:H5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101</v>
      </c>
      <c r="B2" s="2"/>
    </row>
    <row r="3" spans="1:2" ht="15">
      <c r="A3" s="2" t="s">
        <v>132</v>
      </c>
      <c r="B3" s="2"/>
    </row>
    <row r="4" spans="1:2" ht="15">
      <c r="A4" s="2" t="s">
        <v>20</v>
      </c>
      <c r="B4" s="2"/>
    </row>
    <row r="5" ht="15">
      <c r="A5" t="s">
        <v>58</v>
      </c>
    </row>
    <row r="6" spans="1:7" ht="38.25">
      <c r="A6" s="5" t="s">
        <v>1</v>
      </c>
      <c r="B6" s="6" t="s">
        <v>109</v>
      </c>
      <c r="C6" s="6" t="s">
        <v>107</v>
      </c>
      <c r="D6" s="6" t="s">
        <v>44</v>
      </c>
      <c r="E6" s="6" t="s">
        <v>114</v>
      </c>
      <c r="F6" s="24"/>
      <c r="G6" s="24"/>
    </row>
    <row r="7" spans="1:7" ht="15">
      <c r="A7" s="14" t="s">
        <v>21</v>
      </c>
      <c r="B7" s="33">
        <f>+B8+B9+B13+B14+B15+B16</f>
        <v>48168.850000000006</v>
      </c>
      <c r="C7" s="33">
        <f>+C8+C9+C13+C14+C15+C16</f>
        <v>4700.55</v>
      </c>
      <c r="D7" s="33">
        <f aca="true" t="shared" si="0" ref="D7:D29">+C7/$C$30*100</f>
        <v>95.97807055604616</v>
      </c>
      <c r="E7" s="33">
        <v>3245.7000000000007</v>
      </c>
      <c r="F7" s="29"/>
      <c r="G7" s="49"/>
    </row>
    <row r="8" spans="1:7" ht="15">
      <c r="A8" s="15" t="s">
        <v>22</v>
      </c>
      <c r="B8" s="32">
        <v>21433.69</v>
      </c>
      <c r="C8" s="32">
        <v>2108.73</v>
      </c>
      <c r="D8" s="32">
        <f t="shared" si="0"/>
        <v>43.05705432846182</v>
      </c>
      <c r="E8" s="32">
        <v>1532.27</v>
      </c>
      <c r="F8" s="29"/>
      <c r="G8" s="29"/>
    </row>
    <row r="9" spans="1:7" ht="15">
      <c r="A9" s="15" t="s">
        <v>23</v>
      </c>
      <c r="B9" s="32">
        <f>SUM(B10:B12)</f>
        <v>6527.9000000000015</v>
      </c>
      <c r="C9" s="32">
        <f>SUM(C10:C12)</f>
        <v>540.38</v>
      </c>
      <c r="D9" s="32">
        <f t="shared" si="0"/>
        <v>11.03373642809378</v>
      </c>
      <c r="E9" s="32">
        <v>407.69</v>
      </c>
      <c r="F9" s="29"/>
      <c r="G9" s="29"/>
    </row>
    <row r="10" spans="1:7" ht="15">
      <c r="A10" s="15" t="s">
        <v>24</v>
      </c>
      <c r="B10" s="32">
        <v>1037.16</v>
      </c>
      <c r="C10" s="32">
        <v>60.9</v>
      </c>
      <c r="D10" s="32">
        <f t="shared" si="0"/>
        <v>1.2434852297844319</v>
      </c>
      <c r="E10" s="32">
        <v>62.47</v>
      </c>
      <c r="F10" s="29" t="s">
        <v>106</v>
      </c>
      <c r="G10" s="29"/>
    </row>
    <row r="11" spans="1:7" ht="15">
      <c r="A11" s="15" t="s">
        <v>25</v>
      </c>
      <c r="B11" s="32">
        <v>5699.59</v>
      </c>
      <c r="C11" s="32">
        <v>498.26</v>
      </c>
      <c r="D11" s="32">
        <f t="shared" si="0"/>
        <v>10.173710190351247</v>
      </c>
      <c r="E11" s="32">
        <v>357.54</v>
      </c>
      <c r="F11" s="29"/>
      <c r="G11" s="29"/>
    </row>
    <row r="12" spans="1:7" ht="15">
      <c r="A12" s="15" t="s">
        <v>26</v>
      </c>
      <c r="B12" s="32">
        <f>27961.59-21433.69-6736.75</f>
        <v>-208.84999999999854</v>
      </c>
      <c r="C12" s="32">
        <v>-18.78</v>
      </c>
      <c r="D12" s="32">
        <f t="shared" si="0"/>
        <v>-0.3834589920418987</v>
      </c>
      <c r="E12" s="32">
        <v>-12.32</v>
      </c>
      <c r="F12" s="29"/>
      <c r="G12" s="29"/>
    </row>
    <row r="13" spans="1:7" ht="15">
      <c r="A13" s="15" t="s">
        <v>27</v>
      </c>
      <c r="B13" s="32">
        <v>40.1</v>
      </c>
      <c r="C13" s="32">
        <v>1.69</v>
      </c>
      <c r="D13" s="32">
        <f t="shared" si="0"/>
        <v>0.03450722558843497</v>
      </c>
      <c r="E13" s="32">
        <v>2.64</v>
      </c>
      <c r="F13" s="29"/>
      <c r="G13" s="29"/>
    </row>
    <row r="14" spans="1:7" ht="15">
      <c r="A14" s="15" t="s">
        <v>28</v>
      </c>
      <c r="B14" s="32">
        <v>8527.81</v>
      </c>
      <c r="C14" s="32">
        <v>927.15</v>
      </c>
      <c r="D14" s="32">
        <f t="shared" si="0"/>
        <v>18.930990653442297</v>
      </c>
      <c r="E14" s="32">
        <v>523.54</v>
      </c>
      <c r="F14" s="29"/>
      <c r="G14" s="29"/>
    </row>
    <row r="15" spans="1:7" ht="15">
      <c r="A15" s="15" t="s">
        <v>29</v>
      </c>
      <c r="B15" s="32">
        <f>27.36+2387.22</f>
        <v>2414.58</v>
      </c>
      <c r="C15" s="32">
        <v>217.45</v>
      </c>
      <c r="D15" s="32">
        <f t="shared" si="0"/>
        <v>4.439997753967565</v>
      </c>
      <c r="E15" s="32">
        <v>177.36</v>
      </c>
      <c r="F15" s="29"/>
      <c r="G15" s="29"/>
    </row>
    <row r="16" spans="1:7" ht="15">
      <c r="A16" s="15" t="s">
        <v>30</v>
      </c>
      <c r="B16" s="32">
        <f>+B17+B18+B21</f>
        <v>9224.77</v>
      </c>
      <c r="C16" s="32">
        <f>+C17+C18+C21</f>
        <v>905.1499999999999</v>
      </c>
      <c r="D16" s="32">
        <f t="shared" si="0"/>
        <v>18.481784166492254</v>
      </c>
      <c r="E16" s="32">
        <v>602.2</v>
      </c>
      <c r="F16" s="29"/>
      <c r="G16" s="29"/>
    </row>
    <row r="17" spans="1:7" ht="15">
      <c r="A17" s="15" t="s">
        <v>31</v>
      </c>
      <c r="B17" s="32">
        <v>4335.35</v>
      </c>
      <c r="C17" s="32">
        <v>457.53</v>
      </c>
      <c r="D17" s="32">
        <f t="shared" si="0"/>
        <v>9.342065635193284</v>
      </c>
      <c r="E17" s="32">
        <v>316.29</v>
      </c>
      <c r="F17" s="29"/>
      <c r="G17" s="29"/>
    </row>
    <row r="18" spans="1:7" ht="15">
      <c r="A18" s="15" t="s">
        <v>32</v>
      </c>
      <c r="B18" s="32">
        <f>SUM(B19:B20)</f>
        <v>4591.74</v>
      </c>
      <c r="C18" s="32">
        <f>SUM(C19:C20)</f>
        <v>431.80999999999995</v>
      </c>
      <c r="D18" s="32">
        <f t="shared" si="0"/>
        <v>8.816902414995328</v>
      </c>
      <c r="E18" s="32">
        <v>281.53000000000003</v>
      </c>
      <c r="F18" s="29"/>
      <c r="G18" s="29"/>
    </row>
    <row r="19" spans="1:7" ht="15">
      <c r="A19" s="15" t="s">
        <v>33</v>
      </c>
      <c r="B19" s="55">
        <f>4414.02</f>
        <v>4414.02</v>
      </c>
      <c r="C19" s="32">
        <v>352.03</v>
      </c>
      <c r="D19" s="32">
        <f t="shared" si="0"/>
        <v>7.187916345501042</v>
      </c>
      <c r="E19" s="32">
        <v>261.98</v>
      </c>
      <c r="F19" s="29"/>
      <c r="G19" s="29"/>
    </row>
    <row r="20" spans="1:7" ht="15">
      <c r="A20" s="15" t="s">
        <v>34</v>
      </c>
      <c r="B20" s="55">
        <f>4591.74-4414.02</f>
        <v>177.71999999999935</v>
      </c>
      <c r="C20" s="32">
        <v>79.78</v>
      </c>
      <c r="D20" s="32">
        <f t="shared" si="0"/>
        <v>1.6289860694942853</v>
      </c>
      <c r="E20" s="32">
        <v>19.55</v>
      </c>
      <c r="F20" s="29"/>
      <c r="G20" s="29"/>
    </row>
    <row r="21" spans="1:7" ht="15">
      <c r="A21" s="15" t="s">
        <v>35</v>
      </c>
      <c r="B21" s="55">
        <f>9224.77-8927.09</f>
        <v>297.6800000000003</v>
      </c>
      <c r="C21" s="32">
        <v>15.81</v>
      </c>
      <c r="D21" s="32">
        <f t="shared" si="0"/>
        <v>0.32281611630364315</v>
      </c>
      <c r="E21" s="32">
        <v>4.38</v>
      </c>
      <c r="F21" s="29"/>
      <c r="G21" s="29"/>
    </row>
    <row r="22" spans="1:7" ht="15">
      <c r="A22" s="16" t="s">
        <v>36</v>
      </c>
      <c r="B22" s="34">
        <f>+B23+B28+B29</f>
        <v>5440.990000000001</v>
      </c>
      <c r="C22" s="34">
        <f>+C23+C28+C29</f>
        <v>196.97500000000002</v>
      </c>
      <c r="D22" s="34">
        <f t="shared" si="0"/>
        <v>4.021929443953834</v>
      </c>
      <c r="E22" s="34">
        <v>141.42000000000002</v>
      </c>
      <c r="F22" s="29"/>
      <c r="G22" s="29"/>
    </row>
    <row r="23" spans="1:7" ht="15">
      <c r="A23" s="15" t="s">
        <v>37</v>
      </c>
      <c r="B23" s="32">
        <f>SUM(B24:B27)</f>
        <v>3994.05</v>
      </c>
      <c r="C23" s="32">
        <f>SUM(C24:C27)</f>
        <v>129.04500000000002</v>
      </c>
      <c r="D23" s="32">
        <f t="shared" si="0"/>
        <v>2.6349023231121844</v>
      </c>
      <c r="E23" s="32">
        <v>110.74</v>
      </c>
      <c r="F23" s="29"/>
      <c r="G23" s="29"/>
    </row>
    <row r="24" spans="1:7" ht="15">
      <c r="A24" s="15" t="s">
        <v>38</v>
      </c>
      <c r="B24" s="32">
        <f>11+60+7</f>
        <v>78</v>
      </c>
      <c r="C24" s="32">
        <v>0.075</v>
      </c>
      <c r="D24" s="32">
        <f t="shared" si="0"/>
        <v>0.0015313857509660488</v>
      </c>
      <c r="E24" s="32">
        <v>0.02</v>
      </c>
      <c r="F24" s="29"/>
      <c r="G24" s="29"/>
    </row>
    <row r="25" spans="1:7" ht="15">
      <c r="A25" s="15" t="s">
        <v>39</v>
      </c>
      <c r="B25" s="32">
        <f>2056.44+741.02+11.1</f>
        <v>2808.56</v>
      </c>
      <c r="C25" s="32">
        <v>75.59</v>
      </c>
      <c r="D25" s="32">
        <f t="shared" si="0"/>
        <v>1.543432652206982</v>
      </c>
      <c r="E25" s="32">
        <v>66.01</v>
      </c>
      <c r="F25" s="29"/>
      <c r="G25" s="29"/>
    </row>
    <row r="26" spans="1:7" ht="15">
      <c r="A26" s="15" t="s">
        <v>40</v>
      </c>
      <c r="B26" s="32">
        <f>565.28+28.19+7.24</f>
        <v>600.71</v>
      </c>
      <c r="C26" s="32">
        <v>15.88</v>
      </c>
      <c r="D26" s="32">
        <f t="shared" si="0"/>
        <v>0.32424540967121146</v>
      </c>
      <c r="E26" s="32">
        <v>18.8</v>
      </c>
      <c r="F26" s="29"/>
      <c r="G26" s="29"/>
    </row>
    <row r="27" spans="1:7" ht="15">
      <c r="A27" s="15" t="s">
        <v>26</v>
      </c>
      <c r="B27" s="32">
        <f>3994.05-3487.27</f>
        <v>506.7800000000002</v>
      </c>
      <c r="C27" s="32">
        <v>37.5</v>
      </c>
      <c r="D27" s="32">
        <f t="shared" si="0"/>
        <v>0.7656928754830244</v>
      </c>
      <c r="E27" s="32">
        <v>25.91</v>
      </c>
      <c r="F27" s="29"/>
      <c r="G27" s="29"/>
    </row>
    <row r="28" spans="1:7" ht="15">
      <c r="A28" s="15" t="s">
        <v>41</v>
      </c>
      <c r="B28" s="32">
        <v>1311.13</v>
      </c>
      <c r="C28" s="32">
        <v>59.41</v>
      </c>
      <c r="D28" s="32">
        <f t="shared" si="0"/>
        <v>1.2130616995319061</v>
      </c>
      <c r="E28" s="32">
        <v>26.32</v>
      </c>
      <c r="F28" s="29"/>
      <c r="G28" s="29"/>
    </row>
    <row r="29" spans="1:7" ht="15">
      <c r="A29" s="15" t="s">
        <v>42</v>
      </c>
      <c r="B29" s="32">
        <v>135.81</v>
      </c>
      <c r="C29" s="32">
        <v>8.52</v>
      </c>
      <c r="D29" s="32">
        <f t="shared" si="0"/>
        <v>0.17396542130974316</v>
      </c>
      <c r="E29" s="32">
        <v>4.36</v>
      </c>
      <c r="F29" s="29"/>
      <c r="G29" s="29"/>
    </row>
    <row r="30" spans="1:7" ht="15">
      <c r="A30" s="17" t="s">
        <v>43</v>
      </c>
      <c r="B30" s="35">
        <f>+B22+B7</f>
        <v>53609.840000000004</v>
      </c>
      <c r="C30" s="35">
        <f>+C22+C7</f>
        <v>4897.525000000001</v>
      </c>
      <c r="D30" s="35">
        <f>+C30/$C$30*100</f>
        <v>100</v>
      </c>
      <c r="E30" s="35">
        <v>3387.120000000001</v>
      </c>
      <c r="F30" s="29"/>
      <c r="G30" s="49"/>
    </row>
    <row r="31" spans="1:7" ht="30.75" customHeight="1">
      <c r="A31" s="175" t="s">
        <v>14</v>
      </c>
      <c r="B31" s="175"/>
      <c r="C31" s="175"/>
      <c r="D31" s="175"/>
      <c r="E31" s="175"/>
      <c r="F31" s="59"/>
      <c r="G31" s="59"/>
    </row>
    <row r="32" spans="1:7" ht="16.5" customHeight="1">
      <c r="A32" s="168" t="s">
        <v>133</v>
      </c>
      <c r="B32" s="168"/>
      <c r="C32" s="168"/>
      <c r="D32" s="168"/>
      <c r="E32" s="168"/>
      <c r="F32" s="59"/>
      <c r="G32" s="59"/>
    </row>
    <row r="33" spans="1:7" ht="16.5" customHeight="1">
      <c r="A33" s="168" t="s">
        <v>134</v>
      </c>
      <c r="B33" s="168"/>
      <c r="C33" s="168"/>
      <c r="D33" s="168"/>
      <c r="E33" s="168"/>
      <c r="F33" s="59"/>
      <c r="G33" s="59"/>
    </row>
    <row r="34" spans="1:7" ht="16.5" customHeight="1">
      <c r="A34" s="168" t="s">
        <v>115</v>
      </c>
      <c r="B34" s="168"/>
      <c r="C34" s="168"/>
      <c r="D34" s="168"/>
      <c r="E34" s="168"/>
      <c r="F34" s="59"/>
      <c r="G34" s="59"/>
    </row>
    <row r="35" spans="1:7" ht="16.5" customHeight="1">
      <c r="A35" s="168"/>
      <c r="B35" s="168"/>
      <c r="C35" s="168"/>
      <c r="D35" s="168"/>
      <c r="E35" s="168"/>
      <c r="F35" s="59"/>
      <c r="G35" s="59"/>
    </row>
    <row r="36" ht="15">
      <c r="A36" t="s">
        <v>16</v>
      </c>
    </row>
    <row r="37" spans="1:2" ht="15">
      <c r="A37" s="3" t="s">
        <v>17</v>
      </c>
      <c r="B37" s="3"/>
    </row>
    <row r="38" spans="1:2" ht="15">
      <c r="A38" s="3"/>
      <c r="B38" s="3"/>
    </row>
    <row r="39" spans="1:2" ht="15">
      <c r="A39" s="1" t="s">
        <v>0</v>
      </c>
      <c r="B39" s="3"/>
    </row>
    <row r="40" ht="15">
      <c r="A40" s="2" t="s">
        <v>121</v>
      </c>
    </row>
    <row r="41" spans="1:2" ht="15">
      <c r="A41" s="2" t="s">
        <v>116</v>
      </c>
      <c r="B41" s="2"/>
    </row>
    <row r="42" ht="15">
      <c r="A42" t="s">
        <v>58</v>
      </c>
    </row>
    <row r="43" spans="1:7" ht="38.25">
      <c r="A43" s="5" t="s">
        <v>1</v>
      </c>
      <c r="B43" s="6" t="s">
        <v>104</v>
      </c>
      <c r="C43" s="6" t="s">
        <v>107</v>
      </c>
      <c r="D43" s="6" t="s">
        <v>44</v>
      </c>
      <c r="E43" s="6" t="s">
        <v>114</v>
      </c>
      <c r="F43" s="24"/>
      <c r="G43" s="24"/>
    </row>
    <row r="44" spans="1:7" ht="15">
      <c r="A44" s="18"/>
      <c r="B44" s="18"/>
      <c r="C44" s="9"/>
      <c r="D44" s="9"/>
      <c r="E44" s="9"/>
      <c r="F44" s="29"/>
      <c r="G44" s="29"/>
    </row>
    <row r="45" spans="1:7" ht="15">
      <c r="A45" s="19" t="s">
        <v>45</v>
      </c>
      <c r="B45" s="50">
        <v>10027.09</v>
      </c>
      <c r="C45" s="32">
        <v>830.98</v>
      </c>
      <c r="D45" s="32">
        <f>+C45/$C$57*100</f>
        <v>15.655650299744153</v>
      </c>
      <c r="E45" s="32">
        <v>606.2</v>
      </c>
      <c r="F45" s="29"/>
      <c r="G45" s="29"/>
    </row>
    <row r="46" spans="1:7" ht="15">
      <c r="A46" s="20"/>
      <c r="B46" s="51"/>
      <c r="C46" s="32"/>
      <c r="D46" s="32"/>
      <c r="E46" s="32"/>
      <c r="F46" s="29"/>
      <c r="G46" s="29"/>
    </row>
    <row r="47" spans="1:7" ht="15">
      <c r="A47" s="19" t="s">
        <v>46</v>
      </c>
      <c r="B47" s="50">
        <v>4654.78</v>
      </c>
      <c r="C47" s="32">
        <v>421.6</v>
      </c>
      <c r="D47" s="32">
        <f>+C47/$C$57*100</f>
        <v>7.942937455019539</v>
      </c>
      <c r="E47" s="32">
        <v>287.47</v>
      </c>
      <c r="F47" s="29"/>
      <c r="G47" s="29"/>
    </row>
    <row r="48" spans="1:7" ht="15">
      <c r="A48" s="20"/>
      <c r="B48" s="51"/>
      <c r="C48" s="32"/>
      <c r="D48" s="32"/>
      <c r="E48" s="32"/>
      <c r="F48" s="29"/>
      <c r="G48" s="29"/>
    </row>
    <row r="49" spans="1:7" ht="15">
      <c r="A49" s="19" t="s">
        <v>47</v>
      </c>
      <c r="B49" s="50">
        <v>33072.43</v>
      </c>
      <c r="C49" s="32">
        <v>3142.83</v>
      </c>
      <c r="D49" s="32">
        <f>+C49/$C$57*100</f>
        <v>59.21086841024443</v>
      </c>
      <c r="E49" s="32">
        <v>2109.05</v>
      </c>
      <c r="F49" s="29"/>
      <c r="G49" s="29"/>
    </row>
    <row r="50" spans="1:7" ht="15">
      <c r="A50" s="20"/>
      <c r="B50" s="51"/>
      <c r="C50" s="32"/>
      <c r="D50" s="32"/>
      <c r="E50" s="32"/>
      <c r="F50" s="29"/>
      <c r="G50" s="29"/>
    </row>
    <row r="51" spans="1:7" ht="15">
      <c r="A51" s="19" t="s">
        <v>48</v>
      </c>
      <c r="B51" s="50">
        <v>5576.55</v>
      </c>
      <c r="C51" s="32">
        <v>500.36</v>
      </c>
      <c r="D51" s="32">
        <f>+C51/$C$57*100</f>
        <v>9.426774632337704</v>
      </c>
      <c r="E51" s="32">
        <v>381.75</v>
      </c>
      <c r="F51" s="29"/>
      <c r="G51" s="29"/>
    </row>
    <row r="52" spans="1:7" ht="15">
      <c r="A52" s="20"/>
      <c r="B52" s="51"/>
      <c r="C52" s="32"/>
      <c r="D52" s="32"/>
      <c r="E52" s="32"/>
      <c r="F52" s="29"/>
      <c r="G52" s="29"/>
    </row>
    <row r="53" spans="1:7" ht="15">
      <c r="A53" s="19" t="s">
        <v>49</v>
      </c>
      <c r="B53" s="32">
        <v>278.98</v>
      </c>
      <c r="C53" s="32">
        <v>1.76</v>
      </c>
      <c r="D53" s="32">
        <f>+C53/$C$57*100</f>
        <v>0.033158372677500915</v>
      </c>
      <c r="E53" s="32">
        <v>2.66</v>
      </c>
      <c r="F53" s="29"/>
      <c r="G53" s="29"/>
    </row>
    <row r="54" spans="1:7" ht="15">
      <c r="A54" s="20"/>
      <c r="B54" s="32"/>
      <c r="C54" s="32"/>
      <c r="D54" s="32"/>
      <c r="E54" s="32"/>
      <c r="F54" s="29"/>
      <c r="G54" s="29"/>
    </row>
    <row r="55" spans="1:7" ht="15">
      <c r="A55" s="19" t="s">
        <v>99</v>
      </c>
      <c r="B55" s="32">
        <f>2720.54+427.78+4.62</f>
        <v>3152.9399999999996</v>
      </c>
      <c r="C55" s="32">
        <v>410.33</v>
      </c>
      <c r="D55" s="32">
        <f>+C55/$C$57*100</f>
        <v>7.730610829976676</v>
      </c>
      <c r="E55" s="32">
        <v>237.09</v>
      </c>
      <c r="F55" s="29"/>
      <c r="G55" s="29"/>
    </row>
    <row r="56" spans="1:7" ht="15">
      <c r="A56" s="56"/>
      <c r="B56" s="57"/>
      <c r="C56" s="57"/>
      <c r="D56" s="57"/>
      <c r="E56" s="57"/>
      <c r="F56" s="29"/>
      <c r="G56" s="29"/>
    </row>
    <row r="57" spans="1:7" ht="15">
      <c r="A57" s="21" t="s">
        <v>50</v>
      </c>
      <c r="B57" s="22">
        <f>SUM(B45:B55)</f>
        <v>56762.77000000001</v>
      </c>
      <c r="C57" s="22">
        <f>SUM(C45:C55)</f>
        <v>5307.86</v>
      </c>
      <c r="D57" s="22">
        <f>+C57/$C$57*100</f>
        <v>100</v>
      </c>
      <c r="E57" s="22">
        <v>3624.2200000000003</v>
      </c>
      <c r="F57" s="29"/>
      <c r="G57" s="29"/>
    </row>
    <row r="58" spans="1:7" ht="27" customHeight="1">
      <c r="A58" s="176" t="s">
        <v>14</v>
      </c>
      <c r="B58" s="176"/>
      <c r="C58" s="176"/>
      <c r="D58" s="176"/>
      <c r="E58" s="176"/>
      <c r="F58" s="59"/>
      <c r="G58" s="59"/>
    </row>
    <row r="59" spans="1:7" ht="16.5" customHeight="1">
      <c r="A59" s="168" t="s">
        <v>133</v>
      </c>
      <c r="B59" s="168"/>
      <c r="C59" s="168"/>
      <c r="D59" s="168"/>
      <c r="E59" s="168"/>
      <c r="F59" s="59"/>
      <c r="G59" s="59"/>
    </row>
    <row r="60" spans="1:7" ht="16.5" customHeight="1">
      <c r="A60" s="168" t="s">
        <v>134</v>
      </c>
      <c r="B60" s="168"/>
      <c r="C60" s="168"/>
      <c r="D60" s="168"/>
      <c r="E60" s="168"/>
      <c r="F60" s="59"/>
      <c r="G60" s="59"/>
    </row>
    <row r="61" spans="1:7" ht="16.5" customHeight="1">
      <c r="A61" s="168" t="s">
        <v>117</v>
      </c>
      <c r="B61" s="168"/>
      <c r="C61" s="168"/>
      <c r="D61" s="168"/>
      <c r="E61" s="168"/>
      <c r="F61" s="59"/>
      <c r="G61" s="59"/>
    </row>
    <row r="62" spans="1:7" ht="16.5" customHeight="1">
      <c r="A62" s="168" t="s">
        <v>118</v>
      </c>
      <c r="B62" s="168"/>
      <c r="C62" s="168"/>
      <c r="D62" s="168"/>
      <c r="E62" s="168"/>
      <c r="F62" s="59"/>
      <c r="G62" s="59"/>
    </row>
    <row r="63" spans="1:7" ht="16.5" customHeight="1">
      <c r="A63" s="59"/>
      <c r="B63" s="59"/>
      <c r="C63" s="59"/>
      <c r="D63" s="59"/>
      <c r="E63" s="59"/>
      <c r="F63" s="59"/>
      <c r="G63" s="59"/>
    </row>
    <row r="64" ht="15">
      <c r="A64" t="s">
        <v>16</v>
      </c>
    </row>
    <row r="65" spans="1:2" ht="15">
      <c r="A65" s="3" t="s">
        <v>17</v>
      </c>
      <c r="B65" s="3"/>
    </row>
    <row r="67" spans="1:2" ht="15">
      <c r="A67" s="1" t="s">
        <v>0</v>
      </c>
      <c r="B67" s="1"/>
    </row>
    <row r="68" spans="1:2" ht="15">
      <c r="A68" s="2" t="s">
        <v>101</v>
      </c>
      <c r="B68" s="2"/>
    </row>
    <row r="69" spans="1:2" ht="15">
      <c r="A69" s="2" t="s">
        <v>135</v>
      </c>
      <c r="B69" s="2"/>
    </row>
    <row r="70" spans="1:2" ht="15">
      <c r="A70" s="2" t="s">
        <v>20</v>
      </c>
      <c r="B70" s="2"/>
    </row>
    <row r="71" ht="15">
      <c r="A71" t="s">
        <v>58</v>
      </c>
    </row>
    <row r="72" spans="1:5" ht="38.25">
      <c r="A72" s="5" t="s">
        <v>1</v>
      </c>
      <c r="B72" s="6" t="s">
        <v>109</v>
      </c>
      <c r="C72" s="6" t="s">
        <v>107</v>
      </c>
      <c r="D72" s="6" t="s">
        <v>44</v>
      </c>
      <c r="E72" s="6" t="s">
        <v>114</v>
      </c>
    </row>
    <row r="73" spans="1:5" ht="15">
      <c r="A73" s="14" t="s">
        <v>21</v>
      </c>
      <c r="B73" s="33">
        <f>+B74+B75+B79+B80+B81+B82</f>
        <v>48168.850000000006</v>
      </c>
      <c r="C73" s="33">
        <f>+C74+C75+C79+C80+C81+C82</f>
        <v>12363.130000000001</v>
      </c>
      <c r="D73" s="33">
        <f>+C73/$C$96*100</f>
        <v>96.24239782186041</v>
      </c>
      <c r="E73" s="33">
        <v>8801.52</v>
      </c>
    </row>
    <row r="74" spans="1:5" ht="15">
      <c r="A74" s="15" t="s">
        <v>22</v>
      </c>
      <c r="B74" s="32">
        <v>21433.69</v>
      </c>
      <c r="C74" s="32">
        <v>5586.43</v>
      </c>
      <c r="D74" s="32">
        <f aca="true" t="shared" si="1" ref="D74:D96">+C74/$C$96*100</f>
        <v>43.48829288893473</v>
      </c>
      <c r="E74" s="32">
        <v>4065.37</v>
      </c>
    </row>
    <row r="75" spans="1:5" ht="15">
      <c r="A75" s="15" t="s">
        <v>23</v>
      </c>
      <c r="B75" s="32">
        <f>SUM(B76:B78)</f>
        <v>6527.9000000000015</v>
      </c>
      <c r="C75" s="32">
        <f>SUM(C76:C78)</f>
        <v>1497.73</v>
      </c>
      <c r="D75" s="32">
        <f t="shared" si="1"/>
        <v>11.65927451136848</v>
      </c>
      <c r="E75" s="32">
        <v>1072.38</v>
      </c>
    </row>
    <row r="76" spans="1:5" ht="15">
      <c r="A76" s="15" t="s">
        <v>24</v>
      </c>
      <c r="B76" s="32">
        <v>1037.16</v>
      </c>
      <c r="C76" s="32">
        <v>172.04</v>
      </c>
      <c r="D76" s="32">
        <f t="shared" si="1"/>
        <v>1.3392678165863225</v>
      </c>
      <c r="E76" s="32">
        <v>137.18</v>
      </c>
    </row>
    <row r="77" spans="1:5" ht="15">
      <c r="A77" s="15" t="s">
        <v>25</v>
      </c>
      <c r="B77" s="32">
        <v>5699.59</v>
      </c>
      <c r="C77" s="32">
        <v>1371.69</v>
      </c>
      <c r="D77" s="32">
        <f t="shared" si="1"/>
        <v>10.678099693869408</v>
      </c>
      <c r="E77" s="32">
        <v>965.45</v>
      </c>
    </row>
    <row r="78" spans="1:5" ht="15">
      <c r="A78" s="15" t="s">
        <v>26</v>
      </c>
      <c r="B78" s="32">
        <f>27961.59-21433.69-6736.75</f>
        <v>-208.84999999999854</v>
      </c>
      <c r="C78" s="32">
        <v>-46</v>
      </c>
      <c r="D78" s="32">
        <f t="shared" si="1"/>
        <v>-0.35809299908725206</v>
      </c>
      <c r="E78" s="32">
        <v>-30.25</v>
      </c>
    </row>
    <row r="79" spans="1:5" ht="15">
      <c r="A79" s="15" t="s">
        <v>27</v>
      </c>
      <c r="B79" s="32">
        <v>40.1</v>
      </c>
      <c r="C79" s="32">
        <v>3.71</v>
      </c>
      <c r="D79" s="32">
        <f t="shared" si="1"/>
        <v>0.028880978839428372</v>
      </c>
      <c r="E79" s="32">
        <v>3.15</v>
      </c>
    </row>
    <row r="80" spans="1:5" ht="15">
      <c r="A80" s="15" t="s">
        <v>28</v>
      </c>
      <c r="B80" s="32">
        <v>8527.81</v>
      </c>
      <c r="C80" s="32">
        <v>2328.31</v>
      </c>
      <c r="D80" s="32">
        <f t="shared" si="1"/>
        <v>18.12503284140956</v>
      </c>
      <c r="E80" s="32">
        <v>1569</v>
      </c>
    </row>
    <row r="81" spans="1:5" ht="15">
      <c r="A81" s="15" t="s">
        <v>29</v>
      </c>
      <c r="B81" s="32">
        <f>27.36+2387.22</f>
        <v>2414.58</v>
      </c>
      <c r="C81" s="32">
        <v>611.9</v>
      </c>
      <c r="D81" s="32">
        <f t="shared" si="1"/>
        <v>4.763415350901947</v>
      </c>
      <c r="E81" s="32">
        <v>489.17</v>
      </c>
    </row>
    <row r="82" spans="1:5" ht="15">
      <c r="A82" s="15" t="s">
        <v>30</v>
      </c>
      <c r="B82" s="32">
        <f>+B83+B84+B87</f>
        <v>9224.77</v>
      </c>
      <c r="C82" s="32">
        <f>+C83+C84+C87</f>
        <v>2335.05</v>
      </c>
      <c r="D82" s="32">
        <f t="shared" si="1"/>
        <v>18.177501250406262</v>
      </c>
      <c r="E82" s="32">
        <v>1602.45</v>
      </c>
    </row>
    <row r="83" spans="1:5" ht="15">
      <c r="A83" s="15" t="s">
        <v>31</v>
      </c>
      <c r="B83" s="32">
        <v>4335.35</v>
      </c>
      <c r="C83" s="32">
        <v>997.09</v>
      </c>
      <c r="D83" s="32">
        <f t="shared" si="1"/>
        <v>7.761977140432787</v>
      </c>
      <c r="E83" s="32">
        <v>704.46</v>
      </c>
    </row>
    <row r="84" spans="1:5" ht="15">
      <c r="A84" s="15" t="s">
        <v>32</v>
      </c>
      <c r="B84" s="32">
        <f>SUM(B85:B86)</f>
        <v>4591.74</v>
      </c>
      <c r="C84" s="32">
        <f>SUM(C85:C86)</f>
        <v>1293.7</v>
      </c>
      <c r="D84" s="32">
        <f t="shared" si="1"/>
        <v>10.070976367808218</v>
      </c>
      <c r="E84" s="32">
        <v>881.8199999999999</v>
      </c>
    </row>
    <row r="85" spans="1:5" ht="15">
      <c r="A85" s="15" t="s">
        <v>33</v>
      </c>
      <c r="B85" s="55">
        <f>4414.02</f>
        <v>4414.02</v>
      </c>
      <c r="C85" s="32">
        <v>1098.73</v>
      </c>
      <c r="D85" s="32">
        <f t="shared" si="1"/>
        <v>8.553206975807315</v>
      </c>
      <c r="E85" s="32">
        <v>796</v>
      </c>
    </row>
    <row r="86" spans="1:5" ht="15">
      <c r="A86" s="15" t="s">
        <v>34</v>
      </c>
      <c r="B86" s="55">
        <f>4591.74-4414.02</f>
        <v>177.71999999999935</v>
      </c>
      <c r="C86" s="32">
        <v>194.97</v>
      </c>
      <c r="D86" s="32">
        <f t="shared" si="1"/>
        <v>1.517769392000903</v>
      </c>
      <c r="E86" s="32">
        <v>85.82</v>
      </c>
    </row>
    <row r="87" spans="1:5" ht="15">
      <c r="A87" s="15" t="s">
        <v>35</v>
      </c>
      <c r="B87" s="55">
        <f>9224.77-8927.09</f>
        <v>297.6800000000003</v>
      </c>
      <c r="C87" s="32">
        <v>44.26</v>
      </c>
      <c r="D87" s="32">
        <f t="shared" si="1"/>
        <v>0.34454774216525597</v>
      </c>
      <c r="E87" s="32">
        <v>16.17</v>
      </c>
    </row>
    <row r="88" spans="1:5" ht="15">
      <c r="A88" s="16" t="s">
        <v>36</v>
      </c>
      <c r="B88" s="34">
        <f>+B89+B94+B95</f>
        <v>5440.990000000001</v>
      </c>
      <c r="C88" s="34">
        <f>+C89+C94+C95</f>
        <v>482.695</v>
      </c>
      <c r="D88" s="34">
        <f t="shared" si="1"/>
        <v>3.75760217813959</v>
      </c>
      <c r="E88" s="34">
        <v>291.31999999999994</v>
      </c>
    </row>
    <row r="89" spans="1:5" ht="15">
      <c r="A89" s="15" t="s">
        <v>37</v>
      </c>
      <c r="B89" s="32">
        <f>SUM(B90:B93)</f>
        <v>3994.05</v>
      </c>
      <c r="C89" s="32">
        <f>SUM(C90:C93)</f>
        <v>359.065</v>
      </c>
      <c r="D89" s="32">
        <f t="shared" si="1"/>
        <v>2.795188319940525</v>
      </c>
      <c r="E89" s="32">
        <v>213.17</v>
      </c>
    </row>
    <row r="90" spans="1:5" ht="15">
      <c r="A90" s="15" t="s">
        <v>38</v>
      </c>
      <c r="B90" s="32">
        <f>11+60+7</f>
        <v>78</v>
      </c>
      <c r="C90" s="32">
        <v>0.075</v>
      </c>
      <c r="D90" s="32">
        <f t="shared" si="1"/>
        <v>0.0005838472811205196</v>
      </c>
      <c r="E90" s="32">
        <v>0.02</v>
      </c>
    </row>
    <row r="91" spans="1:5" ht="15">
      <c r="A91" s="15" t="s">
        <v>39</v>
      </c>
      <c r="B91" s="32">
        <f>2056.44+741.02+11.1</f>
        <v>2808.56</v>
      </c>
      <c r="C91" s="32">
        <v>218.37</v>
      </c>
      <c r="D91" s="32">
        <f t="shared" si="1"/>
        <v>1.699929743710505</v>
      </c>
      <c r="E91" s="32">
        <v>122.06</v>
      </c>
    </row>
    <row r="92" spans="1:5" ht="15">
      <c r="A92" s="15" t="s">
        <v>40</v>
      </c>
      <c r="B92" s="32">
        <f>565.28+28.19+7.24</f>
        <v>600.71</v>
      </c>
      <c r="C92" s="32">
        <v>44.81</v>
      </c>
      <c r="D92" s="32">
        <f t="shared" si="1"/>
        <v>0.3488292888934732</v>
      </c>
      <c r="E92" s="32">
        <v>23</v>
      </c>
    </row>
    <row r="93" spans="1:5" ht="15">
      <c r="A93" s="15" t="s">
        <v>26</v>
      </c>
      <c r="B93" s="32">
        <f>3994.05-3487.27</f>
        <v>506.7800000000002</v>
      </c>
      <c r="C93" s="32">
        <v>95.81</v>
      </c>
      <c r="D93" s="32">
        <f t="shared" si="1"/>
        <v>0.7458454400554265</v>
      </c>
      <c r="E93" s="32">
        <v>68.09</v>
      </c>
    </row>
    <row r="94" spans="1:5" ht="15">
      <c r="A94" s="15" t="s">
        <v>41</v>
      </c>
      <c r="B94" s="32">
        <v>1311.13</v>
      </c>
      <c r="C94" s="32">
        <v>110.09</v>
      </c>
      <c r="D94" s="32">
        <f t="shared" si="1"/>
        <v>0.8570099623807735</v>
      </c>
      <c r="E94" s="32">
        <v>68.12</v>
      </c>
    </row>
    <row r="95" spans="1:5" ht="15">
      <c r="A95" s="15" t="s">
        <v>42</v>
      </c>
      <c r="B95" s="32">
        <v>135.81</v>
      </c>
      <c r="C95" s="32">
        <v>13.54</v>
      </c>
      <c r="D95" s="32">
        <f t="shared" si="1"/>
        <v>0.10540389581829114</v>
      </c>
      <c r="E95" s="32">
        <v>10.03</v>
      </c>
    </row>
    <row r="96" spans="1:5" ht="15">
      <c r="A96" s="17" t="s">
        <v>43</v>
      </c>
      <c r="B96" s="35">
        <f>+B88+B73</f>
        <v>53609.840000000004</v>
      </c>
      <c r="C96" s="35">
        <f>+C88+C73</f>
        <v>12845.825</v>
      </c>
      <c r="D96" s="35">
        <f t="shared" si="1"/>
        <v>100</v>
      </c>
      <c r="E96" s="35">
        <v>9092.84</v>
      </c>
    </row>
    <row r="97" spans="1:5" ht="15">
      <c r="A97" s="175" t="s">
        <v>14</v>
      </c>
      <c r="B97" s="175"/>
      <c r="C97" s="175"/>
      <c r="D97" s="175"/>
      <c r="E97" s="175"/>
    </row>
    <row r="98" spans="1:5" ht="15">
      <c r="A98" s="168" t="s">
        <v>136</v>
      </c>
      <c r="B98" s="168"/>
      <c r="C98" s="168"/>
      <c r="D98" s="168"/>
      <c r="E98" s="168"/>
    </row>
    <row r="99" spans="1:5" ht="15">
      <c r="A99" s="168" t="s">
        <v>137</v>
      </c>
      <c r="B99" s="168"/>
      <c r="C99" s="168"/>
      <c r="D99" s="168"/>
      <c r="E99" s="168"/>
    </row>
    <row r="100" spans="1:5" ht="15">
      <c r="A100" s="168" t="s">
        <v>115</v>
      </c>
      <c r="B100" s="168"/>
      <c r="C100" s="168"/>
      <c r="D100" s="168"/>
      <c r="E100" s="168"/>
    </row>
    <row r="101" spans="1:5" ht="15">
      <c r="A101" s="168"/>
      <c r="B101" s="168"/>
      <c r="C101" s="168"/>
      <c r="D101" s="168"/>
      <c r="E101" s="168"/>
    </row>
    <row r="102" ht="15">
      <c r="A102" t="s">
        <v>16</v>
      </c>
    </row>
    <row r="103" spans="1:2" ht="15">
      <c r="A103" s="3" t="s">
        <v>17</v>
      </c>
      <c r="B103" s="3"/>
    </row>
    <row r="104" spans="1:2" ht="15">
      <c r="A104" s="3"/>
      <c r="B104" s="3"/>
    </row>
    <row r="105" spans="1:2" ht="15">
      <c r="A105" s="1" t="s">
        <v>0</v>
      </c>
      <c r="B105" s="3"/>
    </row>
    <row r="106" ht="15">
      <c r="A106" s="2" t="s">
        <v>122</v>
      </c>
    </row>
    <row r="107" spans="1:2" ht="15">
      <c r="A107" s="2" t="s">
        <v>116</v>
      </c>
      <c r="B107" s="2"/>
    </row>
    <row r="108" ht="15">
      <c r="A108" t="s">
        <v>58</v>
      </c>
    </row>
    <row r="109" spans="1:5" ht="38.25">
      <c r="A109" s="5" t="s">
        <v>1</v>
      </c>
      <c r="B109" s="6" t="s">
        <v>104</v>
      </c>
      <c r="C109" s="6" t="s">
        <v>107</v>
      </c>
      <c r="D109" s="6" t="s">
        <v>44</v>
      </c>
      <c r="E109" s="6" t="s">
        <v>114</v>
      </c>
    </row>
    <row r="110" spans="1:5" ht="15">
      <c r="A110" s="18"/>
      <c r="B110" s="18"/>
      <c r="C110" s="9"/>
      <c r="D110" s="9"/>
      <c r="E110" s="9"/>
    </row>
    <row r="111" spans="1:5" ht="15">
      <c r="A111" s="19" t="s">
        <v>45</v>
      </c>
      <c r="B111" s="50">
        <v>10027.09</v>
      </c>
      <c r="C111" s="32">
        <v>2476.25</v>
      </c>
      <c r="D111" s="32">
        <f>+C111/$C$123*100</f>
        <v>18.086065202593147</v>
      </c>
      <c r="E111" s="32">
        <v>1764.51</v>
      </c>
    </row>
    <row r="112" spans="1:5" ht="15">
      <c r="A112" s="20"/>
      <c r="B112" s="51"/>
      <c r="C112" s="32"/>
      <c r="D112" s="32"/>
      <c r="E112" s="32"/>
    </row>
    <row r="113" spans="1:5" ht="15">
      <c r="A113" s="19" t="s">
        <v>46</v>
      </c>
      <c r="B113" s="50">
        <v>4654.78</v>
      </c>
      <c r="C113" s="32">
        <v>1200.25</v>
      </c>
      <c r="D113" s="32">
        <f>+C113/$C$123*100</f>
        <v>8.76640071051486</v>
      </c>
      <c r="E113" s="32">
        <v>738.25</v>
      </c>
    </row>
    <row r="114" spans="1:5" ht="15">
      <c r="A114" s="20"/>
      <c r="B114" s="51"/>
      <c r="C114" s="32"/>
      <c r="D114" s="32"/>
      <c r="E114" s="32"/>
    </row>
    <row r="115" spans="1:5" ht="15">
      <c r="A115" s="19" t="s">
        <v>47</v>
      </c>
      <c r="B115" s="50">
        <v>33072.43</v>
      </c>
      <c r="C115" s="32">
        <v>7994.61</v>
      </c>
      <c r="D115" s="32">
        <f>+C115/$C$123*100</f>
        <v>58.391130834650454</v>
      </c>
      <c r="E115" s="32">
        <v>5709.15</v>
      </c>
    </row>
    <row r="116" spans="1:5" ht="15">
      <c r="A116" s="20"/>
      <c r="B116" s="51"/>
      <c r="C116" s="32"/>
      <c r="D116" s="32"/>
      <c r="E116" s="32"/>
    </row>
    <row r="117" spans="1:5" ht="15">
      <c r="A117" s="19" t="s">
        <v>48</v>
      </c>
      <c r="B117" s="50">
        <v>5576.55</v>
      </c>
      <c r="C117" s="32">
        <v>1161.07</v>
      </c>
      <c r="D117" s="32">
        <f>+C117/$C$123*100</f>
        <v>8.480237344684431</v>
      </c>
      <c r="E117" s="32">
        <v>877.76</v>
      </c>
    </row>
    <row r="118" spans="1:5" ht="15">
      <c r="A118" s="20"/>
      <c r="B118" s="51"/>
      <c r="C118" s="32"/>
      <c r="D118" s="32"/>
      <c r="E118" s="32"/>
    </row>
    <row r="119" spans="1:5" ht="15">
      <c r="A119" s="19" t="s">
        <v>49</v>
      </c>
      <c r="B119" s="32">
        <v>278.98</v>
      </c>
      <c r="C119" s="32">
        <v>13.64</v>
      </c>
      <c r="D119" s="32">
        <f>+C119/$C$123*100</f>
        <v>0.09962399974290581</v>
      </c>
      <c r="E119" s="32">
        <v>3.18</v>
      </c>
    </row>
    <row r="120" spans="1:5" ht="15">
      <c r="A120" s="20"/>
      <c r="B120" s="32"/>
      <c r="C120" s="32"/>
      <c r="D120" s="32"/>
      <c r="E120" s="32"/>
    </row>
    <row r="121" spans="1:5" ht="15">
      <c r="A121" s="19" t="s">
        <v>99</v>
      </c>
      <c r="B121" s="32">
        <f>2720.54+427.78+4.62</f>
        <v>3152.9399999999996</v>
      </c>
      <c r="C121" s="32">
        <v>845.66</v>
      </c>
      <c r="D121" s="32">
        <f>+C121/$C$123*100</f>
        <v>6.176541907814203</v>
      </c>
      <c r="E121" s="32">
        <v>496.7</v>
      </c>
    </row>
    <row r="122" spans="1:5" ht="15">
      <c r="A122" s="56"/>
      <c r="B122" s="57"/>
      <c r="C122" s="57"/>
      <c r="D122" s="57"/>
      <c r="E122" s="57"/>
    </row>
    <row r="123" spans="1:5" ht="15">
      <c r="A123" s="21" t="s">
        <v>50</v>
      </c>
      <c r="B123" s="22">
        <f>SUM(B111:B121)</f>
        <v>56762.77000000001</v>
      </c>
      <c r="C123" s="22">
        <f>SUM(C111:C121)</f>
        <v>13691.48</v>
      </c>
      <c r="D123" s="22">
        <f>+C123/$C$123*100</f>
        <v>100</v>
      </c>
      <c r="E123" s="22">
        <v>9589.550000000001</v>
      </c>
    </row>
    <row r="124" spans="1:5" ht="15">
      <c r="A124" s="176" t="s">
        <v>14</v>
      </c>
      <c r="B124" s="176"/>
      <c r="C124" s="176"/>
      <c r="D124" s="176"/>
      <c r="E124" s="176"/>
    </row>
    <row r="125" spans="1:5" ht="15">
      <c r="A125" s="168" t="s">
        <v>136</v>
      </c>
      <c r="B125" s="168"/>
      <c r="C125" s="168"/>
      <c r="D125" s="168"/>
      <c r="E125" s="168"/>
    </row>
    <row r="126" spans="1:5" ht="15">
      <c r="A126" s="168" t="s">
        <v>137</v>
      </c>
      <c r="B126" s="168"/>
      <c r="C126" s="168"/>
      <c r="D126" s="168"/>
      <c r="E126" s="168"/>
    </row>
    <row r="127" spans="1:5" ht="15">
      <c r="A127" s="168" t="s">
        <v>117</v>
      </c>
      <c r="B127" s="168"/>
      <c r="C127" s="168"/>
      <c r="D127" s="168"/>
      <c r="E127" s="168"/>
    </row>
    <row r="128" spans="1:5" ht="15">
      <c r="A128" s="168" t="s">
        <v>118</v>
      </c>
      <c r="B128" s="168"/>
      <c r="C128" s="168"/>
      <c r="D128" s="168"/>
      <c r="E128" s="168"/>
    </row>
    <row r="129" spans="1:5" ht="15">
      <c r="A129" s="59"/>
      <c r="B129" s="59"/>
      <c r="C129" s="59"/>
      <c r="D129" s="59"/>
      <c r="E129" s="59"/>
    </row>
    <row r="130" ht="15">
      <c r="A130" t="s">
        <v>16</v>
      </c>
    </row>
    <row r="131" spans="1:2" ht="15">
      <c r="A131" s="3" t="s">
        <v>17</v>
      </c>
      <c r="B131" s="3"/>
    </row>
  </sheetData>
  <sheetProtection/>
  <mergeCells count="20">
    <mergeCell ref="A62:E62"/>
    <mergeCell ref="A59:E59"/>
    <mergeCell ref="A60:E60"/>
    <mergeCell ref="A61:E61"/>
    <mergeCell ref="A31:E31"/>
    <mergeCell ref="A58:E58"/>
    <mergeCell ref="A34:E34"/>
    <mergeCell ref="A32:E32"/>
    <mergeCell ref="A33:E33"/>
    <mergeCell ref="A35:E35"/>
    <mergeCell ref="A125:E125"/>
    <mergeCell ref="A126:E126"/>
    <mergeCell ref="A127:E127"/>
    <mergeCell ref="A128:E128"/>
    <mergeCell ref="A97:E97"/>
    <mergeCell ref="A98:E98"/>
    <mergeCell ref="A99:E99"/>
    <mergeCell ref="A100:E100"/>
    <mergeCell ref="A101:E101"/>
    <mergeCell ref="A124:E124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19</v>
      </c>
      <c r="B3" s="2"/>
    </row>
    <row r="4" spans="1:2" ht="15">
      <c r="A4" s="2" t="s">
        <v>51</v>
      </c>
      <c r="B4" s="2"/>
    </row>
    <row r="5" ht="15">
      <c r="A5" t="s">
        <v>58</v>
      </c>
    </row>
    <row r="6" spans="1:4" ht="25.5">
      <c r="A6" s="5" t="s">
        <v>1</v>
      </c>
      <c r="B6" s="6" t="s">
        <v>105</v>
      </c>
      <c r="C6" s="6" t="s">
        <v>57</v>
      </c>
      <c r="D6" s="6" t="s">
        <v>98</v>
      </c>
    </row>
    <row r="7" spans="1:4" ht="16.5" customHeight="1">
      <c r="A7" s="4" t="s">
        <v>52</v>
      </c>
      <c r="B7" s="32">
        <v>174.72</v>
      </c>
      <c r="C7" s="32">
        <f aca="true" t="shared" si="0" ref="C7:C12">+B7/$B$12*100</f>
        <v>12.234180361731777</v>
      </c>
      <c r="D7" s="32">
        <v>143.46</v>
      </c>
    </row>
    <row r="8" spans="1:4" ht="16.5" customHeight="1">
      <c r="A8" s="4" t="s">
        <v>53</v>
      </c>
      <c r="B8" s="32">
        <v>288.57</v>
      </c>
      <c r="C8" s="32">
        <f t="shared" si="0"/>
        <v>20.206143698402805</v>
      </c>
      <c r="D8" s="32">
        <v>226.04</v>
      </c>
    </row>
    <row r="9" spans="1:4" ht="16.5" customHeight="1">
      <c r="A9" s="4" t="s">
        <v>54</v>
      </c>
      <c r="B9" s="32">
        <v>371.14</v>
      </c>
      <c r="C9" s="32">
        <f t="shared" si="0"/>
        <v>25.987830239544017</v>
      </c>
      <c r="D9" s="32">
        <v>259.73</v>
      </c>
    </row>
    <row r="10" spans="1:4" ht="16.5" customHeight="1">
      <c r="A10" s="4" t="s">
        <v>55</v>
      </c>
      <c r="B10" s="32">
        <v>552.87</v>
      </c>
      <c r="C10" s="32">
        <f t="shared" si="0"/>
        <v>38.712862274442806</v>
      </c>
      <c r="D10" s="32">
        <v>392.81</v>
      </c>
    </row>
    <row r="11" spans="1:4" ht="16.5" customHeight="1">
      <c r="A11" s="4" t="s">
        <v>56</v>
      </c>
      <c r="B11" s="32">
        <f>12.99+11.84+16</f>
        <v>40.83</v>
      </c>
      <c r="C11" s="32">
        <f t="shared" si="0"/>
        <v>2.8589834258785967</v>
      </c>
      <c r="D11" s="32">
        <v>24.68</v>
      </c>
    </row>
    <row r="12" spans="1:4" ht="15">
      <c r="A12" s="21" t="s">
        <v>50</v>
      </c>
      <c r="B12" s="22">
        <f>SUM(B7:B11)</f>
        <v>1428.1299999999999</v>
      </c>
      <c r="C12" s="22">
        <f t="shared" si="0"/>
        <v>100</v>
      </c>
      <c r="D12" s="22">
        <f>SUM(D7:D11)</f>
        <v>1046.72</v>
      </c>
    </row>
    <row r="13" ht="15">
      <c r="A13" t="s">
        <v>138</v>
      </c>
    </row>
    <row r="14" ht="15">
      <c r="A14" t="s">
        <v>139</v>
      </c>
    </row>
    <row r="16" ht="15">
      <c r="A16" t="s">
        <v>67</v>
      </c>
    </row>
    <row r="17" ht="15">
      <c r="A17" s="3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45.00390625" style="0" customWidth="1"/>
    <col min="2" max="2" width="16.140625" style="0" customWidth="1"/>
    <col min="3" max="3" width="18.421875" style="0" customWidth="1"/>
    <col min="4" max="4" width="14.7109375" style="0" hidden="1" customWidth="1"/>
    <col min="5" max="5" width="14.7109375" style="0" customWidth="1"/>
  </cols>
  <sheetData>
    <row r="1" spans="1:2" ht="15">
      <c r="A1" s="1" t="s">
        <v>0</v>
      </c>
      <c r="B1" s="1"/>
    </row>
    <row r="2" spans="1:2" ht="15">
      <c r="A2" s="58" t="s">
        <v>76</v>
      </c>
      <c r="B2" s="2"/>
    </row>
    <row r="3" ht="15">
      <c r="A3" t="s">
        <v>58</v>
      </c>
    </row>
    <row r="4" spans="1:5" ht="43.5" customHeight="1">
      <c r="A4" s="5" t="s">
        <v>1</v>
      </c>
      <c r="B4" s="6" t="s">
        <v>103</v>
      </c>
      <c r="C4" s="6" t="s">
        <v>107</v>
      </c>
      <c r="D4" s="6" t="s">
        <v>57</v>
      </c>
      <c r="E4" s="23"/>
    </row>
    <row r="5" spans="1:5" ht="18.75" customHeight="1">
      <c r="A5" s="9" t="s">
        <v>59</v>
      </c>
      <c r="B5" s="41">
        <f>'[1]RECURSOS'!B7</f>
        <v>52371.54000000001</v>
      </c>
      <c r="C5" s="41">
        <f>'[1]RECURSOS'!C66</f>
        <v>12509.08</v>
      </c>
      <c r="D5" s="42"/>
      <c r="E5" s="30"/>
    </row>
    <row r="6" spans="1:5" ht="18.75" customHeight="1">
      <c r="A6" s="4" t="s">
        <v>60</v>
      </c>
      <c r="B6" s="32">
        <f>'[1]EROGACIONES'!B7</f>
        <v>48168.850000000006</v>
      </c>
      <c r="C6" s="32">
        <f>'[1]EROGACIONES'!C73</f>
        <v>12363.130000000001</v>
      </c>
      <c r="D6" s="8"/>
      <c r="E6" s="30"/>
    </row>
    <row r="7" spans="1:5" ht="18.75" customHeight="1">
      <c r="A7" s="11" t="s">
        <v>63</v>
      </c>
      <c r="B7" s="35">
        <f>+B5-B6</f>
        <v>4202.690000000002</v>
      </c>
      <c r="C7" s="35">
        <f>+C5-C6</f>
        <v>145.9499999999989</v>
      </c>
      <c r="D7" s="12">
        <f>+C7/$C$15*100</f>
        <v>-40.16622404469305</v>
      </c>
      <c r="E7" s="30"/>
    </row>
    <row r="8" spans="1:5" ht="18.75" customHeight="1">
      <c r="A8" s="4" t="s">
        <v>61</v>
      </c>
      <c r="B8" s="32">
        <f>'[1]RECURSOS'!B12</f>
        <v>1520.75</v>
      </c>
      <c r="C8" s="32">
        <f>'[1]RECURSOS'!C71</f>
        <v>191.20000000000002</v>
      </c>
      <c r="D8" s="8"/>
      <c r="E8" s="30"/>
    </row>
    <row r="9" spans="1:5" ht="18.75" customHeight="1">
      <c r="A9" s="4" t="s">
        <v>62</v>
      </c>
      <c r="B9" s="32">
        <f>'[1]EROGACIONES'!B22</f>
        <v>5440.990000000001</v>
      </c>
      <c r="C9" s="32">
        <f>'[1]EROGACIONES'!C88</f>
        <v>482.695</v>
      </c>
      <c r="D9" s="8"/>
      <c r="E9" s="30"/>
    </row>
    <row r="10" spans="1:5" ht="18.75" customHeight="1">
      <c r="A10" s="4" t="s">
        <v>64</v>
      </c>
      <c r="B10" s="32">
        <f>+B5+B8</f>
        <v>53892.29000000001</v>
      </c>
      <c r="C10" s="32">
        <f>+C5+C8</f>
        <v>12700.28</v>
      </c>
      <c r="D10" s="8"/>
      <c r="E10" s="30"/>
    </row>
    <row r="11" spans="1:5" ht="18.75" customHeight="1">
      <c r="A11" s="4" t="s">
        <v>65</v>
      </c>
      <c r="B11" s="32">
        <f>+B6+B9</f>
        <v>53609.840000000004</v>
      </c>
      <c r="C11" s="32">
        <f>+C6+C9</f>
        <v>12845.825</v>
      </c>
      <c r="D11" s="8"/>
      <c r="E11" s="30"/>
    </row>
    <row r="12" spans="1:5" ht="30.75" customHeight="1">
      <c r="A12" s="40" t="s">
        <v>75</v>
      </c>
      <c r="B12" s="34">
        <f>+B10-B11</f>
        <v>282.45000000000437</v>
      </c>
      <c r="C12" s="34">
        <f>+C10-C11</f>
        <v>-145.54500000000007</v>
      </c>
      <c r="D12" s="13">
        <f>+C12/$C$15*100</f>
        <v>40.05476586902979</v>
      </c>
      <c r="E12" s="30"/>
    </row>
    <row r="13" spans="1:5" s="31" customFormat="1" ht="18.75" customHeight="1">
      <c r="A13" s="36" t="s">
        <v>69</v>
      </c>
      <c r="B13" s="37">
        <v>2601.02</v>
      </c>
      <c r="C13" s="37">
        <v>549.83</v>
      </c>
      <c r="D13" s="43"/>
      <c r="E13" s="29"/>
    </row>
    <row r="14" spans="1:5" s="31" customFormat="1" ht="18.75" customHeight="1">
      <c r="A14" s="38" t="s">
        <v>70</v>
      </c>
      <c r="B14" s="39">
        <v>2601.02</v>
      </c>
      <c r="C14" s="39">
        <v>767.65</v>
      </c>
      <c r="D14" s="44"/>
      <c r="E14" s="29"/>
    </row>
    <row r="15" spans="1:5" s="31" customFormat="1" ht="27.75" customHeight="1">
      <c r="A15" s="40" t="s">
        <v>74</v>
      </c>
      <c r="B15" s="35">
        <f>+B12+B13-B14</f>
        <v>282.45000000000437</v>
      </c>
      <c r="C15" s="35">
        <f>+C12+C13-C14</f>
        <v>-363.365</v>
      </c>
      <c r="D15" s="12">
        <f>+C15/$C$15*100</f>
        <v>100</v>
      </c>
      <c r="E15" s="29"/>
    </row>
    <row r="16" spans="1:5" s="31" customFormat="1" ht="18.75" customHeight="1">
      <c r="A16" s="38" t="s">
        <v>71</v>
      </c>
      <c r="B16" s="39">
        <v>269.42</v>
      </c>
      <c r="C16" s="39">
        <v>4271.05</v>
      </c>
      <c r="D16" s="44"/>
      <c r="E16" s="29"/>
    </row>
    <row r="17" spans="1:5" s="31" customFormat="1" ht="18.75" customHeight="1">
      <c r="A17" s="38" t="s">
        <v>72</v>
      </c>
      <c r="B17" s="39">
        <v>551.874</v>
      </c>
      <c r="C17" s="39">
        <v>3907.68</v>
      </c>
      <c r="D17" s="44"/>
      <c r="E17" s="29"/>
    </row>
    <row r="18" spans="1:5" s="31" customFormat="1" ht="18.75" customHeight="1">
      <c r="A18" s="11" t="s">
        <v>73</v>
      </c>
      <c r="B18" s="35">
        <f>+B16-B17</f>
        <v>-282.454</v>
      </c>
      <c r="C18" s="35">
        <f>+C16-C17</f>
        <v>363.37000000000035</v>
      </c>
      <c r="D18" s="12">
        <f>+C18/$C$15*100</f>
        <v>-100.00137602686014</v>
      </c>
      <c r="E18" s="29"/>
    </row>
    <row r="19" spans="1:5" ht="60.75" customHeight="1">
      <c r="A19" s="177" t="s">
        <v>66</v>
      </c>
      <c r="B19" s="177"/>
      <c r="C19" s="177"/>
      <c r="D19" s="177"/>
      <c r="E19" s="53"/>
    </row>
    <row r="20" spans="1:5" ht="16.5" customHeight="1">
      <c r="A20" s="168" t="s">
        <v>136</v>
      </c>
      <c r="B20" s="168"/>
      <c r="C20" s="168"/>
      <c r="D20" s="168"/>
      <c r="E20" s="53"/>
    </row>
    <row r="21" spans="1:5" ht="16.5" customHeight="1">
      <c r="A21" s="168" t="s">
        <v>108</v>
      </c>
      <c r="B21" s="168"/>
      <c r="C21" s="168"/>
      <c r="D21" s="168"/>
      <c r="E21" s="53"/>
    </row>
    <row r="22" ht="16.5" customHeight="1">
      <c r="E22" s="53"/>
    </row>
    <row r="23" ht="15">
      <c r="A23" t="s">
        <v>16</v>
      </c>
    </row>
    <row r="24" spans="1:2" ht="15">
      <c r="A24" s="3" t="s">
        <v>17</v>
      </c>
      <c r="B24" s="3"/>
    </row>
  </sheetData>
  <sheetProtection/>
  <mergeCells count="3">
    <mergeCell ref="A21:D21"/>
    <mergeCell ref="A20:D20"/>
    <mergeCell ref="A19:D19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2014-05-05T13:41:34Z</dcterms:modified>
  <cp:category/>
  <cp:version/>
  <cp:contentType/>
  <cp:contentStatus/>
</cp:coreProperties>
</file>